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forma Ginásio\"/>
    </mc:Choice>
  </mc:AlternateContent>
  <bookViews>
    <workbookView xWindow="-120" yWindow="-120" windowWidth="20730" windowHeight="11160" activeTab="2"/>
  </bookViews>
  <sheets>
    <sheet name="Orçamento" sheetId="1" r:id="rId1"/>
    <sheet name="Cronograma Físico Financeiro" sheetId="2" r:id="rId2"/>
    <sheet name="BDI" sheetId="3" r:id="rId3"/>
  </sheets>
  <definedNames>
    <definedName name="_xlnm._FilterDatabase" localSheetId="0" hidden="1">Orçamento!#REF!</definedName>
    <definedName name="_xlnm.Print_Area" localSheetId="0">Orçamento!$A$1:$J$79</definedName>
    <definedName name="_xlnm.Print_Titles" localSheetId="0">Orçamento!$1:$12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J16" i="1" l="1"/>
  <c r="G60" i="1"/>
  <c r="G41" i="1"/>
  <c r="G18" i="1"/>
  <c r="D19" i="3" l="1"/>
  <c r="B8" i="3"/>
  <c r="J8" i="1" l="1"/>
  <c r="I52" i="1" l="1"/>
  <c r="I63" i="1"/>
  <c r="J63" i="1" s="1"/>
  <c r="I53" i="1"/>
  <c r="I64" i="1"/>
  <c r="J64" i="1" s="1"/>
  <c r="I54" i="1"/>
  <c r="I65" i="1"/>
  <c r="J65" i="1" s="1"/>
  <c r="I55" i="1"/>
  <c r="I57" i="1"/>
  <c r="J57" i="1" s="1"/>
  <c r="I50" i="1"/>
  <c r="I51" i="1"/>
  <c r="I56" i="1"/>
  <c r="I59" i="1"/>
  <c r="J59" i="1" s="1"/>
  <c r="J58" i="1" s="1"/>
  <c r="I60" i="1"/>
  <c r="J60" i="1" s="1"/>
  <c r="I19" i="1"/>
  <c r="J19" i="1" s="1"/>
  <c r="I21" i="1"/>
  <c r="J21" i="1" s="1"/>
  <c r="I27" i="1"/>
  <c r="J27" i="1" s="1"/>
  <c r="I30" i="1"/>
  <c r="J30" i="1" s="1"/>
  <c r="I32" i="1"/>
  <c r="J32" i="1" s="1"/>
  <c r="I18" i="1"/>
  <c r="J18" i="1" s="1"/>
  <c r="I20" i="1"/>
  <c r="J20" i="1" s="1"/>
  <c r="I23" i="1"/>
  <c r="J23" i="1" s="1"/>
  <c r="J22" i="1" s="1"/>
  <c r="I29" i="1"/>
  <c r="J29" i="1" s="1"/>
  <c r="I31" i="1"/>
  <c r="J31" i="1" s="1"/>
  <c r="J56" i="1"/>
  <c r="I46" i="1"/>
  <c r="J46" i="1" s="1"/>
  <c r="J51" i="1"/>
  <c r="J53" i="1"/>
  <c r="J54" i="1"/>
  <c r="I41" i="1"/>
  <c r="J41" i="1" s="1"/>
  <c r="J40" i="1" s="1"/>
  <c r="I45" i="1"/>
  <c r="J45" i="1" s="1"/>
  <c r="J55" i="1"/>
  <c r="J50" i="1"/>
  <c r="J52" i="1"/>
  <c r="I39" i="1"/>
  <c r="I42" i="1"/>
  <c r="J42" i="1" s="1"/>
  <c r="I44" i="1"/>
  <c r="J44" i="1" s="1"/>
  <c r="I47" i="1"/>
  <c r="J47" i="1" s="1"/>
  <c r="I49" i="1"/>
  <c r="J49" i="1" s="1"/>
  <c r="I68" i="1"/>
  <c r="J68" i="1" s="1"/>
  <c r="I69" i="1"/>
  <c r="J69" i="1" s="1"/>
  <c r="I67" i="1"/>
  <c r="J67" i="1" s="1"/>
  <c r="I17" i="1"/>
  <c r="J17" i="1" s="1"/>
  <c r="I15" i="1"/>
  <c r="J15" i="1" s="1"/>
  <c r="J14" i="1" s="1"/>
  <c r="I38" i="1"/>
  <c r="J38" i="1" s="1"/>
  <c r="I35" i="1"/>
  <c r="J35" i="1" s="1"/>
  <c r="I36" i="1"/>
  <c r="J36" i="1" s="1"/>
  <c r="J62" i="1" l="1"/>
  <c r="J33" i="1"/>
  <c r="J43" i="1"/>
  <c r="J25" i="1"/>
  <c r="J48" i="1"/>
  <c r="J66" i="1"/>
  <c r="J70" i="1" l="1"/>
  <c r="G7" i="2" s="1"/>
  <c r="J71" i="1" l="1"/>
  <c r="J72" i="1" s="1"/>
  <c r="F7" i="2"/>
  <c r="H7" i="2"/>
  <c r="H5" i="2"/>
  <c r="D7" i="2"/>
  <c r="F5" i="2"/>
  <c r="G5" i="2"/>
</calcChain>
</file>

<file path=xl/sharedStrings.xml><?xml version="1.0" encoding="utf-8"?>
<sst xmlns="http://schemas.openxmlformats.org/spreadsheetml/2006/main" count="254" uniqueCount="181">
  <si>
    <t>Custo TOTAL com BDI incluso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</si>
  <si>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</si>
  <si>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</si>
  <si>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</si>
  <si>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</si>
  <si>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</si>
  <si>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</si>
  <si>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</si>
  <si>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</si>
  <si>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</si>
  <si>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SINAPI</t>
  </si>
  <si>
    <t>m²</t>
  </si>
  <si>
    <t>m</t>
  </si>
  <si>
    <t xml:space="preserve">SERVIÇOS PRELIMINARES </t>
  </si>
  <si>
    <t xml:space="preserve"> m²</t>
  </si>
  <si>
    <t>PR. UNIT.(R$) sem bdi</t>
  </si>
  <si>
    <t>PR. UNIT.(R$) com bdi</t>
  </si>
  <si>
    <t>inserir percentual do bdi</t>
  </si>
  <si>
    <t>---&gt;</t>
  </si>
  <si>
    <t>TELHAMENTO</t>
  </si>
  <si>
    <t>unid.</t>
  </si>
  <si>
    <t>ESTRUTURA METÁLICA</t>
  </si>
  <si>
    <t>COBERTURA</t>
  </si>
  <si>
    <t>Cronograma - Físico Financeiro</t>
  </si>
  <si>
    <t>Mês 1</t>
  </si>
  <si>
    <t>Total</t>
  </si>
  <si>
    <t>Item</t>
  </si>
  <si>
    <t xml:space="preserve">Descrição </t>
  </si>
  <si>
    <t>Total do Item</t>
  </si>
  <si>
    <t>% do Item</t>
  </si>
  <si>
    <t>1.0</t>
  </si>
  <si>
    <t>R$</t>
  </si>
  <si>
    <t>%</t>
  </si>
  <si>
    <t>Total:</t>
  </si>
  <si>
    <t>Engenheira Civil</t>
  </si>
  <si>
    <t>Reforma</t>
  </si>
  <si>
    <t>COMPOSIÇÃO ANALÍTICA - BDI</t>
  </si>
  <si>
    <t>DESPESAS COM TRIBUTOS/IMPOSTOS</t>
  </si>
  <si>
    <t>Regime de Desoneração (2%)</t>
  </si>
  <si>
    <t>PIS</t>
  </si>
  <si>
    <t>COFINS</t>
  </si>
  <si>
    <t>ISS</t>
  </si>
  <si>
    <t>DESPESAS INDIRETAS</t>
  </si>
  <si>
    <t>Administração Central- AC</t>
  </si>
  <si>
    <t>Seguro e Garantia - (S+G)</t>
  </si>
  <si>
    <t>Risco  ( R)</t>
  </si>
  <si>
    <t>Despesas Financeiras</t>
  </si>
  <si>
    <t>Lucro (L)</t>
  </si>
  <si>
    <t>PIS, COFINS e ISSQN (I)</t>
  </si>
  <si>
    <t xml:space="preserve">BDI = </t>
  </si>
  <si>
    <t>(1+AC+S+R+G)X(1+DF)X(1+L)</t>
  </si>
  <si>
    <t>(1-I)</t>
  </si>
  <si>
    <t>Declaro para os devidos fins que, conforme legislação tributária municipal, a base de cálculo para a Construção e Reforma de Edifícios, é de 100%, com as respectivas alíquotas de 3%</t>
  </si>
  <si>
    <t>Declaro para os devidos fins que o Regime Previdenciário sobre a Receita Bruta adotadas para a elaboração do orçamento foi SEM desoneração, e que esta é a alternativa mais adequada para a Administração Pública.</t>
  </si>
  <si>
    <t>Parafusos com arruela de neoprene</t>
  </si>
  <si>
    <t>FORRO</t>
  </si>
  <si>
    <t>3.1</t>
  </si>
  <si>
    <t>2.1</t>
  </si>
  <si>
    <t>Roda Forro de PVC</t>
  </si>
  <si>
    <t>DEMOLIÇAÕ DA ESTRUTURA EXISTENTE</t>
  </si>
  <si>
    <t>Telha ondulada em aço zincado, altura de 17 mm, espessura de 0,50 mm, largura de aproximadamente 985 mm, sem pintura</t>
  </si>
  <si>
    <t>25007/001</t>
  </si>
  <si>
    <t>4356/001</t>
  </si>
  <si>
    <t>10966/001</t>
  </si>
  <si>
    <t>36250/001</t>
  </si>
  <si>
    <t>36230/001</t>
  </si>
  <si>
    <t>Mês 2</t>
  </si>
  <si>
    <t>4813/0001</t>
  </si>
  <si>
    <t>Placa da obra - 2,00 X 1,25 m (para construção civil) em chapa galvanizada nº22, adesivada, com armação em madeira</t>
  </si>
  <si>
    <t>Remoção do forro existente, de forma manual.</t>
  </si>
  <si>
    <t>2.2</t>
  </si>
  <si>
    <t>97642/002</t>
  </si>
  <si>
    <t>97650/002</t>
  </si>
  <si>
    <t>2.3</t>
  </si>
  <si>
    <t>97652/002</t>
  </si>
  <si>
    <t>MERCADO</t>
  </si>
  <si>
    <t>PARAFUSO AUTOBROCANTE FLANGEADO 4.2X13 forro de PVC</t>
  </si>
  <si>
    <t>Mão de Obra</t>
  </si>
  <si>
    <t xml:space="preserve">Remoção de revestimentos </t>
  </si>
  <si>
    <t>Remoção do telhas de zinco</t>
  </si>
  <si>
    <t>ALVENARIA</t>
  </si>
  <si>
    <t>73935/2</t>
  </si>
  <si>
    <t>ESQUADRIAS</t>
  </si>
  <si>
    <t>Portas internas de madeira semi-ocas 0,70x2,10, inlcusive ferragens.</t>
  </si>
  <si>
    <t>PORTAS DE MADEIRA</t>
  </si>
  <si>
    <t>VIDROS</t>
  </si>
  <si>
    <t>Janelas de vidro temperado 10 mm, 3,00x0,80 m, incluido ferragem.</t>
  </si>
  <si>
    <t>Janelas de vidro temperado 10 mm, 2,00x0,80 m, incluido ferragem</t>
  </si>
  <si>
    <t>Janelas de vidro temperado 10 mm, 4,00x0,80 m, incluido ferragem.</t>
  </si>
  <si>
    <t>m³</t>
  </si>
  <si>
    <t>Alvenaria de tijolo cerâmico (9x19x24)cm, e= 0,19m, com argamassa (traço 1:2:8 - cimento/cal/areia), junta de 2,0cm, preparo em betoneira.</t>
  </si>
  <si>
    <t>Pintura Prime epoxi 02 demãos para as estrutura metálicas existentes</t>
  </si>
  <si>
    <t xml:space="preserve">REVESTIMENTOS INTERNOS </t>
  </si>
  <si>
    <t>Chapisco em paredes em geral com argamassa traço 1:3 (cimento/areia)</t>
  </si>
  <si>
    <t>Emboço de paredes e geral, com argamssa traço 1:2:9 (cimento/cal/areia), espessura de 1,50 cm</t>
  </si>
  <si>
    <t>Revestimento cerâmico retificado 53x53, cor cinza, aplicado com argamassa industrializada - incl. Rejunte - conforme projeto</t>
  </si>
  <si>
    <t>PINTURA</t>
  </si>
  <si>
    <t>Pintura esmalte brilhante em duas demãos, sobre estrutura de madeira</t>
  </si>
  <si>
    <t>Pintura em latex acrílica 02 demãos para paredes internas e externas</t>
  </si>
  <si>
    <t>PISOS E REVESTIMENTOS</t>
  </si>
  <si>
    <t>LOUÇAS E METAIS</t>
  </si>
  <si>
    <t>Bacia Sanitária (vaso) com caixa acoplada, sifão oculto/carenado, de louça branca (sem assento) padrão alto</t>
  </si>
  <si>
    <t>44019/1</t>
  </si>
  <si>
    <t>377/01</t>
  </si>
  <si>
    <t>Assento para vaso sanitário</t>
  </si>
  <si>
    <t>sc.</t>
  </si>
  <si>
    <t>Argamassa piso sobre piso, saco 20 Kg</t>
  </si>
  <si>
    <t>34355/1</t>
  </si>
  <si>
    <t>Argamassa para revestimento interno, sc. 20 Kg</t>
  </si>
  <si>
    <t>Chuveiro comum de plastico cromado, com cano, 4 temperaturas (220 v)</t>
  </si>
  <si>
    <t>1367/1</t>
  </si>
  <si>
    <t>10515/1</t>
  </si>
  <si>
    <t>Revestimento cerâmico, 56x31 cm, cor branca.</t>
  </si>
  <si>
    <t>Demolição de alvenarias</t>
  </si>
  <si>
    <t>Balcão em granito Ocre Itauba, para bancada</t>
  </si>
  <si>
    <t>Balcao suspenso para pias de embutir, granito Ocre Itauba</t>
  </si>
  <si>
    <t>Cubas de embutir ovalada, cor branca (50x35)</t>
  </si>
  <si>
    <t>20269/1</t>
  </si>
  <si>
    <t>Torneiras acionada por alavanca, para mesa de lavatório</t>
  </si>
  <si>
    <t>Remoção de esqudrias existentes</t>
  </si>
  <si>
    <t>Forro de PVC liso, branco, regua de 10 cm, espessura de 8 a 10 mm (com colocação)</t>
  </si>
  <si>
    <t>LIXAMENTO DE QUADRA</t>
  </si>
  <si>
    <t xml:space="preserve">Lixamento de quadra </t>
  </si>
  <si>
    <t xml:space="preserve">Pintura de quadra </t>
  </si>
  <si>
    <t xml:space="preserve">Demarcação de quadra </t>
  </si>
  <si>
    <t>Vb.</t>
  </si>
  <si>
    <t>13415/1</t>
  </si>
  <si>
    <t>Obra: Reforma e melhorias do Ginásio Municipal.</t>
  </si>
  <si>
    <t>Preço base: Sinapi Out./2021 - Com desoneração</t>
  </si>
  <si>
    <t>Prefeitura Municipal de Salvador das Missões/RS</t>
  </si>
  <si>
    <t>2.4</t>
  </si>
  <si>
    <t>2.5</t>
  </si>
  <si>
    <t>97622-2</t>
  </si>
  <si>
    <t>97644/2</t>
  </si>
  <si>
    <t>98821-1</t>
  </si>
  <si>
    <t>87545/2</t>
  </si>
  <si>
    <t>87879/2</t>
  </si>
  <si>
    <t>1750/1</t>
  </si>
  <si>
    <t>Bancada para pias de inox, com duas cubas, 0,55 x 2,00</t>
  </si>
  <si>
    <t>36886/1</t>
  </si>
  <si>
    <t>102208/2</t>
  </si>
  <si>
    <t>7100736/2</t>
  </si>
  <si>
    <t>0001/1</t>
  </si>
  <si>
    <t>001/1</t>
  </si>
  <si>
    <t>4.1</t>
  </si>
  <si>
    <t>4.2</t>
  </si>
  <si>
    <t>4.3</t>
  </si>
  <si>
    <t>4.4</t>
  </si>
  <si>
    <t>5.1</t>
  </si>
  <si>
    <t>5.1.1</t>
  </si>
  <si>
    <t>5.1.2</t>
  </si>
  <si>
    <t>5.2</t>
  </si>
  <si>
    <t>5.2.1</t>
  </si>
  <si>
    <t>6.1</t>
  </si>
  <si>
    <t>6.2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</si>
  <si>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</si>
  <si>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</si>
  <si>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</si>
  <si>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</si>
  <si>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</si>
  <si>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</si>
  <si>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</si>
  <si>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</si>
  <si>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</si>
  <si>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</si>
  <si>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</si>
  <si>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</si>
  <si>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</si>
  <si>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</si>
  <si>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10.1</t>
  </si>
  <si>
    <t>10.2</t>
  </si>
  <si>
    <t>10.3</t>
  </si>
  <si>
    <t>11.1</t>
  </si>
  <si>
    <t>11.2</t>
  </si>
  <si>
    <t>11.3</t>
  </si>
  <si>
    <t>Valor total da Obra</t>
  </si>
  <si>
    <t>Salvador das Missões, 17 de dezembro de 2021.</t>
  </si>
  <si>
    <t>Karina Spohr</t>
  </si>
  <si>
    <t>CREA/RS 193.057</t>
  </si>
  <si>
    <t>Salvador das Missões, 17 de dezembro de 2021</t>
  </si>
  <si>
    <t>PREFEITURA MUNICIPAL DE SALVADOR DAS MISSÕES/RS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</si>
</sst>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&quot;\ #,##0.00"/>
  </numFmts>
  <fonts count="24">
    <font>
      <sz val="11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name val="Garamond"/>
      <family val="1"/>
    </font>
    <font>
      <sz val="10"/>
      <name val="Ariel"/>
    </font>
    <font>
      <sz val="10"/>
      <color rgb="FF000000"/>
      <name val="Ariel"/>
    </font>
    <font>
      <sz val="10"/>
      <color theme="1"/>
      <name val="Ariel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7" fillId="0" borderId="0" applyNumberFormat="0" applyBorder="0" applyProtection="0"/>
    <xf numFmtId="0" fontId="7" fillId="0" borderId="0" applyNumberFormat="0" applyBorder="0" applyProtection="0"/>
    <xf numFmtId="165" fontId="7" fillId="0" borderId="0" applyBorder="0" applyProtection="0"/>
    <xf numFmtId="165" fontId="7" fillId="0" borderId="0" applyBorder="0" applyProtection="0"/>
    <xf numFmtId="0" fontId="8" fillId="0" borderId="0" applyNumberFormat="0" applyBorder="0" applyProtection="0"/>
    <xf numFmtId="0" fontId="7" fillId="0" borderId="0" applyNumberFormat="0" applyBorder="0" applyProtection="0"/>
    <xf numFmtId="166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Border="0" applyProtection="0"/>
    <xf numFmtId="167" fontId="10" fillId="0" borderId="0" applyBorder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Border="0" applyProtection="0"/>
  </cellStyleXfs>
  <cellXfs count="173">
    <xf numFmtId="0" fontId="0" fillId="0" borderId="0" xfId="0"/>
    <xf numFmtId="0" fontId="1" fillId="0" borderId="0" xfId="10" applyFont="1" applyFill="1" applyAlignment="1">
      <alignment vertical="center"/>
    </xf>
    <xf numFmtId="0" fontId="3" fillId="0" borderId="0" xfId="10" applyFont="1" applyFill="1" applyBorder="1" applyAlignment="1">
      <alignment horizontal="center" wrapText="1"/>
    </xf>
    <xf numFmtId="164" fontId="3" fillId="0" borderId="0" xfId="14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center"/>
    </xf>
    <xf numFmtId="0" fontId="1" fillId="0" borderId="0" xfId="10" applyFont="1" applyFill="1" applyBorder="1" applyAlignment="1">
      <alignment horizontal="left" vertical="center" wrapText="1"/>
    </xf>
    <xf numFmtId="0" fontId="1" fillId="0" borderId="0" xfId="10" applyFont="1" applyFill="1" applyBorder="1" applyAlignment="1">
      <alignment horizontal="center" vertical="center" wrapText="1"/>
    </xf>
    <xf numFmtId="164" fontId="1" fillId="0" borderId="0" xfId="14" applyFont="1" applyFill="1" applyBorder="1" applyAlignment="1">
      <alignment vertical="center" wrapText="1"/>
    </xf>
    <xf numFmtId="0" fontId="1" fillId="0" borderId="0" xfId="10" applyFont="1" applyFill="1" applyBorder="1" applyAlignment="1">
      <alignment vertical="center" wrapText="1"/>
    </xf>
    <xf numFmtId="0" fontId="1" fillId="0" borderId="0" xfId="10" applyFont="1" applyFill="1" applyBorder="1" applyAlignment="1">
      <alignment horizontal="center" vertical="center"/>
    </xf>
    <xf numFmtId="0" fontId="1" fillId="0" borderId="0" xfId="10" applyFont="1" applyFill="1" applyAlignment="1">
      <alignment horizontal="center" vertical="center"/>
    </xf>
    <xf numFmtId="0" fontId="1" fillId="0" borderId="0" xfId="10" applyFont="1" applyFill="1" applyAlignment="1">
      <alignment horizontal="center"/>
    </xf>
    <xf numFmtId="0" fontId="1" fillId="0" borderId="0" xfId="10" applyFont="1" applyFill="1" applyAlignment="1">
      <alignment horizontal="left" vertical="center"/>
    </xf>
    <xf numFmtId="164" fontId="1" fillId="0" borderId="0" xfId="14" applyFont="1" applyFill="1" applyAlignment="1">
      <alignment vertical="center"/>
    </xf>
    <xf numFmtId="0" fontId="3" fillId="0" borderId="1" xfId="10" applyFont="1" applyFill="1" applyBorder="1" applyAlignment="1">
      <alignment horizontal="center"/>
    </xf>
    <xf numFmtId="0" fontId="3" fillId="0" borderId="1" xfId="10" applyFont="1" applyFill="1" applyBorder="1" applyAlignment="1">
      <alignment vertical="center"/>
    </xf>
    <xf numFmtId="0" fontId="1" fillId="0" borderId="1" xfId="10" applyFont="1" applyFill="1" applyBorder="1" applyAlignment="1">
      <alignment vertical="center"/>
    </xf>
    <xf numFmtId="0" fontId="1" fillId="0" borderId="1" xfId="10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/>
    </xf>
    <xf numFmtId="164" fontId="1" fillId="0" borderId="1" xfId="14" applyFont="1" applyFill="1" applyBorder="1" applyAlignment="1">
      <alignment vertical="center"/>
    </xf>
    <xf numFmtId="0" fontId="1" fillId="0" borderId="1" xfId="10" applyFont="1" applyFill="1" applyBorder="1" applyAlignment="1">
      <alignment horizontal="center" wrapText="1"/>
    </xf>
    <xf numFmtId="4" fontId="1" fillId="0" borderId="1" xfId="10" applyNumberFormat="1" applyFont="1" applyFill="1" applyBorder="1" applyAlignment="1">
      <alignment vertical="center"/>
    </xf>
    <xf numFmtId="0" fontId="1" fillId="0" borderId="1" xfId="10" applyFont="1" applyFill="1" applyBorder="1" applyAlignment="1">
      <alignment horizontal="left" vertical="center" wrapText="1"/>
    </xf>
    <xf numFmtId="0" fontId="1" fillId="0" borderId="1" xfId="1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/>
    </xf>
    <xf numFmtId="4" fontId="1" fillId="0" borderId="0" xfId="10" applyNumberFormat="1" applyFont="1" applyFill="1" applyAlignment="1">
      <alignment vertical="center"/>
    </xf>
    <xf numFmtId="0" fontId="1" fillId="0" borderId="0" xfId="10" applyFont="1" applyAlignment="1">
      <alignment vertical="center"/>
    </xf>
    <xf numFmtId="0" fontId="3" fillId="2" borderId="1" xfId="10" applyFont="1" applyFill="1" applyBorder="1" applyAlignment="1">
      <alignment horizontal="center"/>
    </xf>
    <xf numFmtId="0" fontId="3" fillId="2" borderId="1" xfId="10" applyFont="1" applyFill="1" applyBorder="1" applyAlignment="1">
      <alignment vertical="center"/>
    </xf>
    <xf numFmtId="164" fontId="3" fillId="2" borderId="1" xfId="14" applyFont="1" applyFill="1" applyBorder="1" applyAlignment="1">
      <alignment vertical="center"/>
    </xf>
    <xf numFmtId="165" fontId="5" fillId="0" borderId="1" xfId="4" applyFont="1" applyFill="1" applyBorder="1" applyAlignment="1">
      <alignment horizontal="center" wrapText="1"/>
    </xf>
    <xf numFmtId="164" fontId="1" fillId="0" borderId="0" xfId="10" applyNumberFormat="1" applyFont="1" applyFill="1" applyAlignment="1">
      <alignment vertical="center"/>
    </xf>
    <xf numFmtId="164" fontId="1" fillId="0" borderId="1" xfId="14" applyFont="1" applyFill="1" applyBorder="1" applyAlignment="1">
      <alignment horizontal="center"/>
    </xf>
    <xf numFmtId="164" fontId="1" fillId="0" borderId="1" xfId="14" applyFont="1" applyFill="1" applyBorder="1" applyAlignment="1">
      <alignment horizontal="right"/>
    </xf>
    <xf numFmtId="0" fontId="1" fillId="0" borderId="0" xfId="10" applyFont="1" applyFill="1" applyBorder="1" applyAlignment="1">
      <alignment horizontal="center"/>
    </xf>
    <xf numFmtId="0" fontId="1" fillId="0" borderId="0" xfId="10" applyFont="1" applyFill="1" applyBorder="1" applyAlignment="1">
      <alignment horizontal="left" vertical="center"/>
    </xf>
    <xf numFmtId="164" fontId="1" fillId="0" borderId="0" xfId="14" applyFont="1" applyFill="1" applyBorder="1" applyAlignment="1">
      <alignment vertical="center"/>
    </xf>
    <xf numFmtId="49" fontId="3" fillId="2" borderId="3" xfId="10" applyNumberFormat="1" applyFont="1" applyFill="1" applyBorder="1" applyAlignment="1">
      <alignment horizontal="center"/>
    </xf>
    <xf numFmtId="0" fontId="1" fillId="2" borderId="3" xfId="10" applyFont="1" applyFill="1" applyBorder="1" applyAlignment="1">
      <alignment vertical="center"/>
    </xf>
    <xf numFmtId="164" fontId="1" fillId="2" borderId="3" xfId="14" applyFont="1" applyFill="1" applyBorder="1" applyAlignment="1">
      <alignment vertical="center"/>
    </xf>
    <xf numFmtId="49" fontId="3" fillId="2" borderId="3" xfId="10" applyNumberFormat="1" applyFont="1" applyFill="1" applyBorder="1" applyAlignment="1">
      <alignment horizontal="left"/>
    </xf>
    <xf numFmtId="49" fontId="3" fillId="3" borderId="4" xfId="10" applyNumberFormat="1" applyFont="1" applyFill="1" applyBorder="1" applyAlignment="1">
      <alignment horizontal="center" vertical="center"/>
    </xf>
    <xf numFmtId="49" fontId="3" fillId="3" borderId="5" xfId="10" applyNumberFormat="1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left" vertical="justify" wrapText="1"/>
    </xf>
    <xf numFmtId="164" fontId="1" fillId="0" borderId="0" xfId="14" applyFont="1" applyFill="1" applyBorder="1" applyAlignment="1">
      <alignment horizontal="center" vertical="center" wrapText="1"/>
    </xf>
    <xf numFmtId="164" fontId="3" fillId="3" borderId="6" xfId="14" applyFont="1" applyFill="1" applyBorder="1" applyAlignment="1">
      <alignment horizontal="center" vertical="center"/>
    </xf>
    <xf numFmtId="164" fontId="1" fillId="0" borderId="1" xfId="14" applyFont="1" applyFill="1" applyBorder="1" applyAlignment="1">
      <alignment horizontal="center" vertical="center"/>
    </xf>
    <xf numFmtId="164" fontId="1" fillId="0" borderId="0" xfId="14" applyFont="1" applyFill="1" applyBorder="1" applyAlignment="1">
      <alignment horizontal="center" vertical="center"/>
    </xf>
    <xf numFmtId="164" fontId="1" fillId="0" borderId="0" xfId="14" applyFont="1" applyFill="1" applyAlignment="1">
      <alignment horizontal="center" vertical="center"/>
    </xf>
    <xf numFmtId="164" fontId="1" fillId="2" borderId="1" xfId="14" applyFont="1" applyFill="1" applyBorder="1" applyAlignment="1">
      <alignment vertical="center"/>
    </xf>
    <xf numFmtId="4" fontId="3" fillId="3" borderId="5" xfId="10" applyNumberFormat="1" applyFont="1" applyFill="1" applyBorder="1" applyAlignment="1">
      <alignment horizontal="center" vertical="justify"/>
    </xf>
    <xf numFmtId="0" fontId="1" fillId="0" borderId="0" xfId="10" applyFont="1" applyFill="1" applyBorder="1" applyAlignment="1">
      <alignment horizontal="right" vertical="center" wrapText="1"/>
    </xf>
    <xf numFmtId="0" fontId="1" fillId="0" borderId="0" xfId="10" quotePrefix="1" applyFont="1" applyFill="1" applyBorder="1" applyAlignment="1">
      <alignment horizontal="center" vertical="center" wrapText="1"/>
    </xf>
    <xf numFmtId="164" fontId="12" fillId="5" borderId="0" xfId="14" applyFont="1" applyFill="1" applyBorder="1" applyAlignment="1">
      <alignment vertical="center"/>
    </xf>
    <xf numFmtId="0" fontId="12" fillId="5" borderId="0" xfId="10" applyFont="1" applyFill="1" applyBorder="1" applyAlignment="1">
      <alignment vertical="center"/>
    </xf>
    <xf numFmtId="164" fontId="12" fillId="5" borderId="0" xfId="14" applyFont="1" applyFill="1" applyAlignment="1">
      <alignment vertical="center"/>
    </xf>
    <xf numFmtId="164" fontId="13" fillId="5" borderId="2" xfId="14" applyFont="1" applyFill="1" applyBorder="1" applyAlignment="1">
      <alignment vertical="center"/>
    </xf>
    <xf numFmtId="0" fontId="1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68" fontId="15" fillId="0" borderId="1" xfId="0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10" fontId="15" fillId="7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4" fontId="11" fillId="7" borderId="1" xfId="0" applyNumberFormat="1" applyFont="1" applyFill="1" applyBorder="1" applyAlignment="1">
      <alignment horizontal="center"/>
    </xf>
    <xf numFmtId="10" fontId="11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1" xfId="0" applyFont="1" applyBorder="1" applyAlignment="1">
      <alignment horizontal="left"/>
    </xf>
    <xf numFmtId="10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10" fontId="18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1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0" applyFont="1" applyFill="1" applyBorder="1" applyAlignment="1">
      <alignment horizontal="center" vertical="center" wrapText="1"/>
    </xf>
    <xf numFmtId="0" fontId="3" fillId="0" borderId="18" xfId="10" applyFont="1" applyFill="1" applyBorder="1" applyAlignment="1">
      <alignment horizontal="center" vertical="center" wrapText="1"/>
    </xf>
    <xf numFmtId="0" fontId="3" fillId="0" borderId="19" xfId="10" applyFont="1" applyFill="1" applyBorder="1" applyAlignment="1">
      <alignment horizontal="center" vertical="center" wrapText="1"/>
    </xf>
    <xf numFmtId="0" fontId="1" fillId="0" borderId="19" xfId="10" applyFont="1" applyFill="1" applyBorder="1" applyAlignment="1">
      <alignment vertical="center" wrapText="1"/>
    </xf>
    <xf numFmtId="0" fontId="3" fillId="0" borderId="18" xfId="10" applyFont="1" applyFill="1" applyBorder="1" applyAlignment="1">
      <alignment horizontal="center" vertical="center"/>
    </xf>
    <xf numFmtId="0" fontId="1" fillId="0" borderId="18" xfId="10" applyFont="1" applyFill="1" applyBorder="1" applyAlignment="1">
      <alignment horizontal="center" vertical="center"/>
    </xf>
    <xf numFmtId="164" fontId="1" fillId="0" borderId="19" xfId="10" applyNumberFormat="1" applyFont="1" applyFill="1" applyBorder="1" applyAlignment="1">
      <alignment horizontal="center" vertical="center" wrapText="1"/>
    </xf>
    <xf numFmtId="0" fontId="1" fillId="0" borderId="19" xfId="10" applyFont="1" applyFill="1" applyBorder="1" applyAlignment="1">
      <alignment horizontal="center" vertical="center" wrapText="1"/>
    </xf>
    <xf numFmtId="0" fontId="1" fillId="0" borderId="0" xfId="10" applyFont="1" applyFill="1" applyBorder="1" applyAlignment="1">
      <alignment vertical="center"/>
    </xf>
    <xf numFmtId="0" fontId="1" fillId="0" borderId="19" xfId="10" applyFont="1" applyFill="1" applyBorder="1" applyAlignment="1">
      <alignment vertical="center"/>
    </xf>
    <xf numFmtId="4" fontId="3" fillId="3" borderId="22" xfId="10" applyNumberFormat="1" applyFont="1" applyFill="1" applyBorder="1" applyAlignment="1">
      <alignment horizontal="center" vertical="center"/>
    </xf>
    <xf numFmtId="0" fontId="1" fillId="0" borderId="3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center" vertical="center"/>
    </xf>
    <xf numFmtId="0" fontId="1" fillId="0" borderId="19" xfId="1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5" xfId="10" applyFont="1" applyFill="1" applyBorder="1" applyAlignment="1">
      <alignment horizontal="center" vertical="center"/>
    </xf>
    <xf numFmtId="0" fontId="1" fillId="0" borderId="16" xfId="10" applyFont="1" applyFill="1" applyBorder="1" applyAlignment="1">
      <alignment horizontal="center" vertical="center"/>
    </xf>
    <xf numFmtId="0" fontId="19" fillId="0" borderId="16" xfId="10" applyFont="1" applyFill="1" applyBorder="1" applyAlignment="1">
      <alignment horizontal="center" vertical="center"/>
    </xf>
    <xf numFmtId="0" fontId="1" fillId="0" borderId="17" xfId="10" applyFont="1" applyFill="1" applyBorder="1" applyAlignment="1">
      <alignment horizontal="center" vertical="center"/>
    </xf>
    <xf numFmtId="0" fontId="1" fillId="2" borderId="0" xfId="10" applyFont="1" applyFill="1" applyBorder="1" applyAlignment="1">
      <alignment vertical="center"/>
    </xf>
    <xf numFmtId="164" fontId="1" fillId="2" borderId="0" xfId="14" applyFont="1" applyFill="1" applyBorder="1" applyAlignment="1">
      <alignment vertical="center"/>
    </xf>
    <xf numFmtId="0" fontId="3" fillId="0" borderId="18" xfId="1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/>
    </xf>
    <xf numFmtId="43" fontId="1" fillId="0" borderId="1" xfId="10" applyNumberFormat="1" applyFont="1" applyFill="1" applyBorder="1" applyAlignment="1">
      <alignment vertical="center"/>
    </xf>
    <xf numFmtId="0" fontId="23" fillId="0" borderId="0" xfId="10" applyFont="1" applyFill="1" applyBorder="1" applyAlignment="1">
      <alignment horizontal="center" wrapText="1"/>
    </xf>
    <xf numFmtId="0" fontId="23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center"/>
    </xf>
    <xf numFmtId="0" fontId="23" fillId="0" borderId="1" xfId="10" applyFont="1" applyFill="1" applyBorder="1" applyAlignment="1">
      <alignment horizontal="center"/>
    </xf>
    <xf numFmtId="0" fontId="6" fillId="0" borderId="1" xfId="10" applyFont="1" applyFill="1" applyBorder="1" applyAlignment="1">
      <alignment horizontal="center"/>
    </xf>
    <xf numFmtId="0" fontId="23" fillId="2" borderId="1" xfId="10" applyFont="1" applyFill="1" applyBorder="1" applyAlignment="1">
      <alignment horizontal="center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/>
    </xf>
    <xf numFmtId="0" fontId="23" fillId="2" borderId="1" xfId="10" applyFont="1" applyFill="1" applyBorder="1" applyAlignment="1">
      <alignment vertical="center"/>
    </xf>
    <xf numFmtId="49" fontId="23" fillId="2" borderId="3" xfId="10" applyNumberFormat="1" applyFont="1" applyFill="1" applyBorder="1" applyAlignment="1">
      <alignment horizontal="center"/>
    </xf>
    <xf numFmtId="0" fontId="6" fillId="0" borderId="0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0" fontId="6" fillId="0" borderId="0" xfId="10" applyFont="1" applyFill="1" applyAlignment="1">
      <alignment horizontal="center"/>
    </xf>
    <xf numFmtId="0" fontId="1" fillId="5" borderId="1" xfId="10" applyFont="1" applyFill="1" applyBorder="1" applyAlignment="1">
      <alignment horizontal="center" vertical="center"/>
    </xf>
    <xf numFmtId="0" fontId="6" fillId="5" borderId="1" xfId="10" applyFont="1" applyFill="1" applyBorder="1" applyAlignment="1">
      <alignment horizontal="center"/>
    </xf>
    <xf numFmtId="165" fontId="5" fillId="5" borderId="1" xfId="4" applyFont="1" applyFill="1" applyBorder="1" applyAlignment="1">
      <alignment horizontal="center" wrapText="1"/>
    </xf>
    <xf numFmtId="0" fontId="1" fillId="5" borderId="1" xfId="10" applyFont="1" applyFill="1" applyBorder="1" applyAlignment="1">
      <alignment horizontal="left" vertical="center"/>
    </xf>
    <xf numFmtId="164" fontId="1" fillId="5" borderId="1" xfId="14" applyFont="1" applyFill="1" applyBorder="1" applyAlignment="1">
      <alignment horizontal="center" vertical="center"/>
    </xf>
    <xf numFmtId="164" fontId="1" fillId="5" borderId="1" xfId="14" applyFont="1" applyFill="1" applyBorder="1" applyAlignment="1">
      <alignment vertical="center"/>
    </xf>
    <xf numFmtId="4" fontId="1" fillId="5" borderId="1" xfId="10" applyNumberFormat="1" applyFont="1" applyFill="1" applyBorder="1" applyAlignment="1">
      <alignment vertical="center"/>
    </xf>
    <xf numFmtId="164" fontId="1" fillId="5" borderId="0" xfId="10" applyNumberFormat="1" applyFont="1" applyFill="1" applyAlignment="1">
      <alignment vertical="center"/>
    </xf>
    <xf numFmtId="0" fontId="1" fillId="5" borderId="0" xfId="10" applyFont="1" applyFill="1" applyAlignment="1">
      <alignment vertical="center"/>
    </xf>
    <xf numFmtId="44" fontId="3" fillId="2" borderId="1" xfId="10" applyNumberFormat="1" applyFont="1" applyFill="1" applyBorder="1" applyAlignment="1">
      <alignment vertical="center"/>
    </xf>
    <xf numFmtId="44" fontId="3" fillId="2" borderId="1" xfId="10" applyNumberFormat="1" applyFont="1" applyFill="1" applyBorder="1" applyAlignment="1">
      <alignment horizontal="center"/>
    </xf>
    <xf numFmtId="4" fontId="3" fillId="2" borderId="24" xfId="10" applyNumberFormat="1" applyFont="1" applyFill="1" applyBorder="1" applyAlignment="1">
      <alignment vertical="center"/>
    </xf>
    <xf numFmtId="4" fontId="3" fillId="2" borderId="11" xfId="10" applyNumberFormat="1" applyFont="1" applyFill="1" applyBorder="1" applyAlignment="1">
      <alignment vertical="center"/>
    </xf>
    <xf numFmtId="168" fontId="3" fillId="2" borderId="1" xfId="10" applyNumberFormat="1" applyFont="1" applyFill="1" applyBorder="1" applyAlignment="1">
      <alignment vertical="center"/>
    </xf>
    <xf numFmtId="0" fontId="2" fillId="0" borderId="12" xfId="10" applyFont="1" applyFill="1" applyBorder="1" applyAlignment="1">
      <alignment horizontal="center" vertical="center" wrapText="1"/>
    </xf>
    <xf numFmtId="0" fontId="3" fillId="0" borderId="13" xfId="10" applyFont="1" applyFill="1" applyBorder="1" applyAlignment="1">
      <alignment horizontal="center" vertical="center" wrapText="1"/>
    </xf>
    <xf numFmtId="0" fontId="3" fillId="0" borderId="14" xfId="10" applyFont="1" applyFill="1" applyBorder="1" applyAlignment="1">
      <alignment horizontal="center" vertical="center" wrapText="1"/>
    </xf>
    <xf numFmtId="0" fontId="3" fillId="0" borderId="18" xfId="10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center" vertical="center" wrapText="1"/>
    </xf>
    <xf numFmtId="0" fontId="3" fillId="0" borderId="19" xfId="10" applyFont="1" applyFill="1" applyBorder="1" applyAlignment="1">
      <alignment horizontal="center" vertical="center" wrapText="1"/>
    </xf>
    <xf numFmtId="0" fontId="3" fillId="0" borderId="20" xfId="10" applyFont="1" applyFill="1" applyBorder="1" applyAlignment="1">
      <alignment horizontal="center" vertical="center" wrapText="1"/>
    </xf>
    <xf numFmtId="0" fontId="3" fillId="0" borderId="7" xfId="10" applyFont="1" applyFill="1" applyBorder="1" applyAlignment="1">
      <alignment horizontal="center" vertical="center" wrapText="1"/>
    </xf>
    <xf numFmtId="0" fontId="3" fillId="0" borderId="21" xfId="10" applyFont="1" applyFill="1" applyBorder="1" applyAlignment="1">
      <alignment horizontal="center" vertical="center" wrapText="1"/>
    </xf>
    <xf numFmtId="0" fontId="3" fillId="0" borderId="18" xfId="10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left" vertical="center"/>
    </xf>
    <xf numFmtId="0" fontId="3" fillId="0" borderId="19" xfId="10" applyFont="1" applyFill="1" applyBorder="1" applyAlignment="1">
      <alignment horizontal="left" vertical="center"/>
    </xf>
    <xf numFmtId="164" fontId="3" fillId="4" borderId="0" xfId="14" applyFont="1" applyFill="1" applyBorder="1" applyAlignment="1">
      <alignment horizontal="center" vertical="center" wrapText="1"/>
    </xf>
    <xf numFmtId="49" fontId="3" fillId="2" borderId="23" xfId="10" applyNumberFormat="1" applyFont="1" applyFill="1" applyBorder="1" applyAlignment="1">
      <alignment horizontal="center"/>
    </xf>
    <xf numFmtId="49" fontId="3" fillId="2" borderId="6" xfId="10" applyNumberFormat="1" applyFont="1" applyFill="1" applyBorder="1" applyAlignment="1">
      <alignment horizontal="center"/>
    </xf>
    <xf numFmtId="49" fontId="3" fillId="2" borderId="22" xfId="1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</cellXfs>
  <cellStyles count="17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Normal" xfId="0" builtinId="0"/>
    <cellStyle name="Normal 2" xfId="10"/>
    <cellStyle name="Porcentagem 2" xfId="11"/>
    <cellStyle name="Result" xfId="12"/>
    <cellStyle name="Result2" xfId="13"/>
    <cellStyle name="Separador de milhares 2" xfId="15"/>
    <cellStyle name="Separador de milhares 4" xfId="16"/>
    <cellStyle name="Vírgula" xfId="14" builtin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topLeftCell="A46" zoomScale="83" zoomScaleNormal="83" zoomScaleSheetLayoutView="50" workbookViewId="0">
      <selection activeCell="J33" sqref="J33"/>
    </sheetView>
  </sheetViews>
  <sheetFormatPr defaultRowHeight="12.75" outlineLevelRow="1"/>
  <cols>
    <col min="1" max="1" width="5.5" style="10" customWidth="1"/>
    <col min="2" max="2" width="6.5" style="11" customWidth="1"/>
    <col min="3" max="3" width="7.75" style="120" customWidth="1"/>
    <col min="4" max="4" width="8.5" style="11" customWidth="1"/>
    <col min="5" max="5" width="72.625" style="12" customWidth="1"/>
    <col min="6" max="6" width="6.625" style="10" bestFit="1" customWidth="1"/>
    <col min="7" max="7" width="10.125" style="48" bestFit="1" customWidth="1"/>
    <col min="8" max="8" width="11.25" style="13" customWidth="1"/>
    <col min="9" max="9" width="14.25" style="1" customWidth="1"/>
    <col min="10" max="10" width="15.125" style="1" bestFit="1" customWidth="1"/>
    <col min="11" max="11" width="10.625" style="1" customWidth="1"/>
    <col min="12" max="16384" width="9" style="1"/>
  </cols>
  <sheetData>
    <row r="1" spans="1:11" ht="12.75" customHeight="1">
      <c r="A1" s="135" t="s">
        <v>129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1" ht="14.25" customHeight="1">
      <c r="A2" s="138"/>
      <c r="B2" s="139"/>
      <c r="C2" s="139"/>
      <c r="D2" s="139"/>
      <c r="E2" s="139"/>
      <c r="F2" s="139"/>
      <c r="G2" s="139"/>
      <c r="H2" s="139"/>
      <c r="I2" s="139"/>
      <c r="J2" s="140"/>
    </row>
    <row r="3" spans="1:11" ht="15" customHeight="1" thickBot="1">
      <c r="A3" s="141"/>
      <c r="B3" s="142"/>
      <c r="C3" s="142"/>
      <c r="D3" s="142"/>
      <c r="E3" s="142"/>
      <c r="F3" s="142"/>
      <c r="G3" s="142"/>
      <c r="H3" s="142"/>
      <c r="I3" s="142"/>
      <c r="J3" s="143"/>
    </row>
    <row r="4" spans="1:11" ht="15" customHeight="1">
      <c r="A4" s="84"/>
      <c r="B4" s="2"/>
      <c r="C4" s="108"/>
      <c r="D4" s="2"/>
      <c r="E4" s="81"/>
      <c r="F4" s="81"/>
      <c r="G4" s="3"/>
      <c r="H4" s="3"/>
      <c r="I4" s="81"/>
      <c r="J4" s="85"/>
    </row>
    <row r="5" spans="1:11" ht="14.25" customHeight="1">
      <c r="A5" s="105" t="s">
        <v>127</v>
      </c>
      <c r="B5" s="4"/>
      <c r="C5" s="109"/>
      <c r="D5" s="4"/>
      <c r="E5" s="5"/>
      <c r="F5" s="6"/>
      <c r="G5" s="44"/>
      <c r="H5" s="7"/>
      <c r="I5" s="8"/>
      <c r="J5" s="86"/>
    </row>
    <row r="6" spans="1:11" ht="14.25" customHeight="1">
      <c r="A6" s="87"/>
      <c r="B6" s="4"/>
      <c r="C6" s="109"/>
      <c r="D6" s="4"/>
      <c r="E6" s="5"/>
      <c r="F6" s="6"/>
      <c r="G6" s="44"/>
      <c r="H6" s="7"/>
      <c r="I6" s="8"/>
      <c r="J6" s="86"/>
    </row>
    <row r="7" spans="1:11" ht="15" customHeight="1">
      <c r="A7" s="105" t="s">
        <v>128</v>
      </c>
      <c r="B7" s="4"/>
      <c r="C7" s="109"/>
      <c r="D7" s="4"/>
      <c r="E7" s="51" t="s">
        <v>17</v>
      </c>
      <c r="F7" s="52" t="s">
        <v>18</v>
      </c>
      <c r="G7" s="147">
        <v>24</v>
      </c>
      <c r="H7" s="147"/>
      <c r="I7" s="8"/>
      <c r="J7" s="86"/>
    </row>
    <row r="8" spans="1:11" hidden="1">
      <c r="A8" s="88"/>
      <c r="B8" s="4"/>
      <c r="C8" s="109"/>
      <c r="D8" s="4"/>
      <c r="E8" s="5"/>
      <c r="F8" s="6"/>
      <c r="G8" s="44"/>
      <c r="H8" s="7"/>
      <c r="I8" s="8"/>
      <c r="J8" s="89">
        <f>G7/100+1</f>
        <v>1.24</v>
      </c>
    </row>
    <row r="9" spans="1:11">
      <c r="A9" s="88"/>
      <c r="B9" s="4"/>
      <c r="C9" s="109"/>
      <c r="D9" s="4"/>
      <c r="E9" s="5"/>
      <c r="F9" s="6"/>
      <c r="G9" s="44"/>
      <c r="H9" s="7"/>
      <c r="I9" s="8"/>
      <c r="J9" s="90"/>
    </row>
    <row r="10" spans="1:11">
      <c r="A10" s="144" t="s">
        <v>1</v>
      </c>
      <c r="B10" s="145"/>
      <c r="C10" s="145"/>
      <c r="D10" s="145"/>
      <c r="E10" s="145"/>
      <c r="F10" s="145"/>
      <c r="G10" s="145"/>
      <c r="H10" s="145"/>
      <c r="I10" s="145"/>
      <c r="J10" s="146"/>
    </row>
    <row r="11" spans="1:11" ht="13.5" thickBot="1">
      <c r="A11" s="88"/>
      <c r="B11" s="34"/>
      <c r="C11" s="110"/>
      <c r="D11" s="34"/>
      <c r="E11" s="35"/>
      <c r="F11" s="9"/>
      <c r="G11" s="47"/>
      <c r="H11" s="36"/>
      <c r="I11" s="91"/>
      <c r="J11" s="92"/>
    </row>
    <row r="12" spans="1:11" ht="27.75" customHeight="1" thickBot="1">
      <c r="A12" s="16"/>
      <c r="B12" s="41" t="s">
        <v>2</v>
      </c>
      <c r="C12" s="42" t="s">
        <v>3</v>
      </c>
      <c r="D12" s="42" t="s">
        <v>4</v>
      </c>
      <c r="E12" s="42" t="s">
        <v>5</v>
      </c>
      <c r="F12" s="42" t="s">
        <v>6</v>
      </c>
      <c r="G12" s="45" t="s">
        <v>7</v>
      </c>
      <c r="H12" s="50" t="s">
        <v>15</v>
      </c>
      <c r="I12" s="50" t="s">
        <v>16</v>
      </c>
      <c r="J12" s="93" t="s">
        <v>8</v>
      </c>
      <c r="K12" s="25"/>
    </row>
    <row r="13" spans="1:11">
      <c r="A13" s="17"/>
      <c r="B13" s="18"/>
      <c r="C13" s="112"/>
      <c r="D13" s="18"/>
      <c r="E13" s="23"/>
      <c r="F13" s="17"/>
      <c r="G13" s="46"/>
      <c r="H13" s="19"/>
      <c r="I13" s="16"/>
      <c r="J13" s="16"/>
    </row>
    <row r="14" spans="1:11">
      <c r="A14" s="17"/>
      <c r="B14" s="27">
        <v>1</v>
      </c>
      <c r="C14" s="113"/>
      <c r="D14" s="27"/>
      <c r="E14" s="28" t="s">
        <v>13</v>
      </c>
      <c r="F14" s="28"/>
      <c r="G14" s="49"/>
      <c r="H14" s="29"/>
      <c r="I14" s="28"/>
      <c r="J14" s="130">
        <f>J15</f>
        <v>821.5</v>
      </c>
      <c r="K14" s="31"/>
    </row>
    <row r="15" spans="1:11" ht="25.5" outlineLevel="1">
      <c r="A15" s="17"/>
      <c r="B15" s="18" t="s">
        <v>9</v>
      </c>
      <c r="C15" s="112" t="s">
        <v>67</v>
      </c>
      <c r="D15" s="30" t="s">
        <v>10</v>
      </c>
      <c r="E15" s="22" t="s">
        <v>68</v>
      </c>
      <c r="F15" s="17" t="s">
        <v>14</v>
      </c>
      <c r="G15" s="46">
        <v>2.5</v>
      </c>
      <c r="H15" s="19">
        <v>265</v>
      </c>
      <c r="I15" s="21">
        <f>H15*$J$8</f>
        <v>328.6</v>
      </c>
      <c r="J15" s="21">
        <f>G15*I15</f>
        <v>821.5</v>
      </c>
      <c r="K15" s="31"/>
    </row>
    <row r="16" spans="1:11" outlineLevel="1">
      <c r="A16" s="17"/>
      <c r="B16" s="27">
        <v>2</v>
      </c>
      <c r="C16" s="113"/>
      <c r="D16" s="27"/>
      <c r="E16" s="28" t="s">
        <v>59</v>
      </c>
      <c r="F16" s="28"/>
      <c r="G16" s="28"/>
      <c r="H16" s="28"/>
      <c r="I16" s="28"/>
      <c r="J16" s="130">
        <f>SUM(J17:J21)</f>
        <v>6422.2991400000001</v>
      </c>
      <c r="K16" s="31"/>
    </row>
    <row r="17" spans="1:11" outlineLevel="1">
      <c r="A17" s="17"/>
      <c r="B17" s="18" t="s">
        <v>57</v>
      </c>
      <c r="C17" s="112" t="s">
        <v>71</v>
      </c>
      <c r="D17" s="30" t="s">
        <v>10</v>
      </c>
      <c r="E17" s="23" t="s">
        <v>69</v>
      </c>
      <c r="F17" s="17" t="s">
        <v>11</v>
      </c>
      <c r="G17" s="46">
        <v>100</v>
      </c>
      <c r="H17" s="19">
        <v>2.69</v>
      </c>
      <c r="I17" s="21">
        <f t="shared" ref="I17:I32" si="0">H17*$J$8</f>
        <v>3.3355999999999999</v>
      </c>
      <c r="J17" s="21">
        <f t="shared" ref="J17:J21" si="1">G17*I17</f>
        <v>333.56</v>
      </c>
      <c r="K17" s="31"/>
    </row>
    <row r="18" spans="1:11" outlineLevel="1">
      <c r="A18" s="17"/>
      <c r="B18" s="18" t="s">
        <v>70</v>
      </c>
      <c r="C18" s="112" t="s">
        <v>72</v>
      </c>
      <c r="D18" s="30" t="s">
        <v>10</v>
      </c>
      <c r="E18" s="23" t="s">
        <v>78</v>
      </c>
      <c r="F18" s="17" t="s">
        <v>11</v>
      </c>
      <c r="G18" s="46">
        <f>105.87+24.53</f>
        <v>130.4</v>
      </c>
      <c r="H18" s="19">
        <v>6.36</v>
      </c>
      <c r="I18" s="21">
        <f t="shared" si="0"/>
        <v>7.8864000000000001</v>
      </c>
      <c r="J18" s="21">
        <f t="shared" si="1"/>
        <v>1028.3865600000001</v>
      </c>
      <c r="K18" s="31"/>
    </row>
    <row r="19" spans="1:11" s="129" customFormat="1" outlineLevel="1">
      <c r="A19" s="121"/>
      <c r="B19" s="18" t="s">
        <v>73</v>
      </c>
      <c r="C19" s="122" t="s">
        <v>74</v>
      </c>
      <c r="D19" s="123" t="s">
        <v>10</v>
      </c>
      <c r="E19" s="124" t="s">
        <v>79</v>
      </c>
      <c r="F19" s="121" t="s">
        <v>11</v>
      </c>
      <c r="G19" s="125">
        <v>973.03</v>
      </c>
      <c r="H19" s="126">
        <v>2.65</v>
      </c>
      <c r="I19" s="127">
        <f t="shared" si="0"/>
        <v>3.286</v>
      </c>
      <c r="J19" s="127">
        <f t="shared" si="1"/>
        <v>3197.3765800000001</v>
      </c>
      <c r="K19" s="128"/>
    </row>
    <row r="20" spans="1:11">
      <c r="A20" s="17"/>
      <c r="B20" s="18" t="s">
        <v>130</v>
      </c>
      <c r="C20" s="112" t="s">
        <v>132</v>
      </c>
      <c r="D20" s="18" t="s">
        <v>10</v>
      </c>
      <c r="E20" s="23" t="s">
        <v>113</v>
      </c>
      <c r="F20" s="17" t="s">
        <v>11</v>
      </c>
      <c r="G20" s="46">
        <v>19.2</v>
      </c>
      <c r="H20" s="19">
        <v>43.9</v>
      </c>
      <c r="I20" s="21">
        <f t="shared" si="0"/>
        <v>54.436</v>
      </c>
      <c r="J20" s="21">
        <f t="shared" si="1"/>
        <v>1045.1712</v>
      </c>
      <c r="K20" s="31"/>
    </row>
    <row r="21" spans="1:11">
      <c r="A21" s="17"/>
      <c r="B21" s="18" t="s">
        <v>131</v>
      </c>
      <c r="C21" s="112" t="s">
        <v>133</v>
      </c>
      <c r="D21" s="18" t="s">
        <v>10</v>
      </c>
      <c r="E21" s="23" t="s">
        <v>119</v>
      </c>
      <c r="F21" s="17" t="s">
        <v>11</v>
      </c>
      <c r="G21" s="46">
        <v>24</v>
      </c>
      <c r="H21" s="19">
        <v>27.48</v>
      </c>
      <c r="I21" s="21">
        <f t="shared" si="0"/>
        <v>34.075200000000002</v>
      </c>
      <c r="J21" s="21">
        <f t="shared" si="1"/>
        <v>817.80480000000011</v>
      </c>
      <c r="K21" s="31"/>
    </row>
    <row r="22" spans="1:11">
      <c r="A22" s="17"/>
      <c r="B22" s="27">
        <v>3</v>
      </c>
      <c r="C22" s="113"/>
      <c r="D22" s="27"/>
      <c r="E22" s="28" t="s">
        <v>80</v>
      </c>
      <c r="F22" s="27"/>
      <c r="G22" s="27"/>
      <c r="H22" s="27"/>
      <c r="I22" s="27"/>
      <c r="J22" s="131">
        <f>SUM(J23)</f>
        <v>191.97481599999998</v>
      </c>
      <c r="K22" s="31"/>
    </row>
    <row r="23" spans="1:11" ht="25.5">
      <c r="A23" s="17"/>
      <c r="B23" s="18" t="s">
        <v>56</v>
      </c>
      <c r="C23" s="112" t="s">
        <v>81</v>
      </c>
      <c r="D23" s="18"/>
      <c r="E23" s="22" t="s">
        <v>90</v>
      </c>
      <c r="F23" s="17" t="s">
        <v>11</v>
      </c>
      <c r="G23" s="46">
        <v>2.92</v>
      </c>
      <c r="H23" s="19">
        <v>53.02</v>
      </c>
      <c r="I23" s="21">
        <f t="shared" si="0"/>
        <v>65.744799999999998</v>
      </c>
      <c r="J23" s="107">
        <f>I23*G23</f>
        <v>191.97481599999998</v>
      </c>
      <c r="K23" s="31"/>
    </row>
    <row r="24" spans="1:11">
      <c r="A24" s="17"/>
      <c r="B24" s="18"/>
      <c r="C24" s="112"/>
      <c r="D24" s="18"/>
      <c r="E24" s="23"/>
      <c r="F24" s="17"/>
      <c r="G24" s="46"/>
      <c r="H24" s="19"/>
      <c r="I24" s="21"/>
      <c r="J24" s="16"/>
      <c r="K24" s="31"/>
    </row>
    <row r="25" spans="1:11">
      <c r="A25" s="17"/>
      <c r="B25" s="27">
        <v>4</v>
      </c>
      <c r="C25" s="113"/>
      <c r="D25" s="27"/>
      <c r="E25" s="28" t="s">
        <v>82</v>
      </c>
      <c r="F25" s="27"/>
      <c r="G25" s="27"/>
      <c r="H25" s="27"/>
      <c r="I25" s="27"/>
      <c r="J25" s="131">
        <f>SUM(J26:J32)</f>
        <v>20973.112000000001</v>
      </c>
      <c r="K25" s="31"/>
    </row>
    <row r="26" spans="1:11">
      <c r="A26" s="17"/>
      <c r="B26" s="18"/>
      <c r="C26" s="112"/>
      <c r="D26" s="18"/>
      <c r="E26" s="106" t="s">
        <v>84</v>
      </c>
      <c r="F26" s="18"/>
      <c r="G26" s="18"/>
      <c r="H26" s="18"/>
      <c r="I26" s="21"/>
      <c r="J26" s="107"/>
      <c r="K26" s="31"/>
    </row>
    <row r="27" spans="1:11">
      <c r="A27" s="17"/>
      <c r="B27" s="18" t="s">
        <v>144</v>
      </c>
      <c r="C27" s="112" t="s">
        <v>134</v>
      </c>
      <c r="D27" s="18" t="s">
        <v>10</v>
      </c>
      <c r="E27" s="23" t="s">
        <v>83</v>
      </c>
      <c r="F27" s="17" t="s">
        <v>20</v>
      </c>
      <c r="G27" s="46">
        <v>10</v>
      </c>
      <c r="H27" s="19">
        <v>347.38</v>
      </c>
      <c r="I27" s="21">
        <f t="shared" si="0"/>
        <v>430.75119999999998</v>
      </c>
      <c r="J27" s="107">
        <f t="shared" ref="J27" si="2">I27*G27</f>
        <v>4307.5119999999997</v>
      </c>
      <c r="K27" s="31"/>
    </row>
    <row r="28" spans="1:11">
      <c r="A28" s="17"/>
      <c r="B28" s="18"/>
      <c r="C28" s="112"/>
      <c r="D28" s="18"/>
      <c r="E28" s="24" t="s">
        <v>85</v>
      </c>
      <c r="F28" s="17"/>
      <c r="G28" s="46"/>
      <c r="H28" s="19"/>
      <c r="I28" s="21"/>
      <c r="J28" s="107"/>
      <c r="K28" s="31"/>
    </row>
    <row r="29" spans="1:11">
      <c r="A29" s="17"/>
      <c r="B29" s="18" t="s">
        <v>145</v>
      </c>
      <c r="C29" s="112">
        <v>1</v>
      </c>
      <c r="D29" s="18" t="s">
        <v>75</v>
      </c>
      <c r="E29" s="23" t="s">
        <v>88</v>
      </c>
      <c r="F29" s="17" t="s">
        <v>11</v>
      </c>
      <c r="G29" s="46">
        <v>25.6</v>
      </c>
      <c r="H29" s="19">
        <v>400</v>
      </c>
      <c r="I29" s="21">
        <f t="shared" si="0"/>
        <v>496</v>
      </c>
      <c r="J29" s="107">
        <f>I29*G29</f>
        <v>12697.6</v>
      </c>
      <c r="K29" s="31"/>
    </row>
    <row r="30" spans="1:11">
      <c r="A30" s="17"/>
      <c r="B30" s="18" t="s">
        <v>146</v>
      </c>
      <c r="C30" s="112">
        <v>1</v>
      </c>
      <c r="D30" s="18" t="s">
        <v>75</v>
      </c>
      <c r="E30" s="23" t="s">
        <v>87</v>
      </c>
      <c r="F30" s="17" t="s">
        <v>11</v>
      </c>
      <c r="G30" s="46">
        <v>3.2</v>
      </c>
      <c r="H30" s="19">
        <v>400</v>
      </c>
      <c r="I30" s="21">
        <f t="shared" si="0"/>
        <v>496</v>
      </c>
      <c r="J30" s="107">
        <f t="shared" ref="J30:J32" si="3">I30*G30</f>
        <v>1587.2</v>
      </c>
      <c r="K30" s="31"/>
    </row>
    <row r="31" spans="1:11">
      <c r="A31" s="17"/>
      <c r="B31" s="18" t="s">
        <v>147</v>
      </c>
      <c r="C31" s="112">
        <v>1</v>
      </c>
      <c r="D31" s="18" t="s">
        <v>75</v>
      </c>
      <c r="E31" s="23" t="s">
        <v>86</v>
      </c>
      <c r="F31" s="17" t="s">
        <v>89</v>
      </c>
      <c r="G31" s="46">
        <v>4.8</v>
      </c>
      <c r="H31" s="19">
        <v>400</v>
      </c>
      <c r="I31" s="21">
        <f t="shared" si="0"/>
        <v>496</v>
      </c>
      <c r="J31" s="107">
        <f t="shared" si="3"/>
        <v>2380.7999999999997</v>
      </c>
      <c r="K31" s="31"/>
    </row>
    <row r="32" spans="1:11">
      <c r="A32" s="17"/>
      <c r="B32" s="18"/>
      <c r="C32" s="112"/>
      <c r="D32" s="18"/>
      <c r="E32" s="23"/>
      <c r="F32" s="17"/>
      <c r="G32" s="46"/>
      <c r="H32" s="19"/>
      <c r="I32" s="21">
        <f t="shared" si="0"/>
        <v>0</v>
      </c>
      <c r="J32" s="107">
        <f t="shared" si="3"/>
        <v>0</v>
      </c>
      <c r="K32" s="31"/>
    </row>
    <row r="33" spans="1:11">
      <c r="A33" s="17"/>
      <c r="B33" s="27">
        <v>5</v>
      </c>
      <c r="C33" s="113"/>
      <c r="D33" s="27"/>
      <c r="E33" s="28" t="s">
        <v>22</v>
      </c>
      <c r="F33" s="28"/>
      <c r="G33" s="29"/>
      <c r="H33" s="29"/>
      <c r="I33" s="28"/>
      <c r="J33" s="131">
        <f>SUM(J35:J38)</f>
        <v>127710.266</v>
      </c>
      <c r="K33" s="31"/>
    </row>
    <row r="34" spans="1:11" outlineLevel="1">
      <c r="A34" s="17"/>
      <c r="B34" s="14" t="s">
        <v>148</v>
      </c>
      <c r="C34" s="111"/>
      <c r="D34" s="14"/>
      <c r="E34" s="15" t="s">
        <v>19</v>
      </c>
      <c r="F34" s="16"/>
      <c r="G34" s="19"/>
      <c r="H34" s="19"/>
      <c r="I34" s="21"/>
      <c r="J34" s="16"/>
      <c r="K34" s="31"/>
    </row>
    <row r="35" spans="1:11" ht="25.5" outlineLevel="1">
      <c r="A35" s="17"/>
      <c r="B35" s="83" t="s">
        <v>149</v>
      </c>
      <c r="C35" s="114" t="s">
        <v>61</v>
      </c>
      <c r="D35" s="83" t="s">
        <v>10</v>
      </c>
      <c r="E35" s="22" t="s">
        <v>60</v>
      </c>
      <c r="F35" s="17" t="s">
        <v>11</v>
      </c>
      <c r="G35" s="19">
        <v>973.03</v>
      </c>
      <c r="H35" s="19">
        <v>65</v>
      </c>
      <c r="I35" s="21">
        <f>H35*$J$8</f>
        <v>80.599999999999994</v>
      </c>
      <c r="J35" s="21">
        <f>G35*I35</f>
        <v>78426.217999999993</v>
      </c>
      <c r="K35" s="31"/>
    </row>
    <row r="36" spans="1:11" ht="13.5" customHeight="1" outlineLevel="1">
      <c r="A36" s="17"/>
      <c r="B36" s="18" t="s">
        <v>150</v>
      </c>
      <c r="C36" s="112" t="s">
        <v>62</v>
      </c>
      <c r="D36" s="20" t="s">
        <v>10</v>
      </c>
      <c r="E36" s="22" t="s">
        <v>54</v>
      </c>
      <c r="F36" s="17" t="s">
        <v>20</v>
      </c>
      <c r="G36" s="46">
        <v>576</v>
      </c>
      <c r="H36" s="19">
        <v>0.2</v>
      </c>
      <c r="I36" s="21">
        <f>H36*$J$8</f>
        <v>0.248</v>
      </c>
      <c r="J36" s="21">
        <f>G36*I36</f>
        <v>142.84800000000001</v>
      </c>
      <c r="K36" s="31"/>
    </row>
    <row r="37" spans="1:11" outlineLevel="1">
      <c r="A37" s="17"/>
      <c r="B37" s="14" t="s">
        <v>151</v>
      </c>
      <c r="C37" s="111"/>
      <c r="D37" s="14"/>
      <c r="E37" s="15" t="s">
        <v>21</v>
      </c>
      <c r="F37" s="16"/>
      <c r="G37" s="19"/>
      <c r="H37" s="19"/>
      <c r="I37" s="16"/>
      <c r="J37" s="16"/>
      <c r="K37" s="31"/>
    </row>
    <row r="38" spans="1:11" outlineLevel="1">
      <c r="A38" s="17"/>
      <c r="B38" s="18" t="s">
        <v>152</v>
      </c>
      <c r="C38" s="112" t="s">
        <v>63</v>
      </c>
      <c r="D38" s="20" t="s">
        <v>10</v>
      </c>
      <c r="E38" s="43" t="s">
        <v>91</v>
      </c>
      <c r="F38" s="17" t="s">
        <v>11</v>
      </c>
      <c r="G38" s="19">
        <v>198.15</v>
      </c>
      <c r="H38" s="19">
        <v>200</v>
      </c>
      <c r="I38" s="21">
        <f t="shared" ref="I38:I65" si="4">H38*$J$8</f>
        <v>248</v>
      </c>
      <c r="J38" s="21">
        <f t="shared" ref="J38" si="5">G38*I38</f>
        <v>49141.200000000004</v>
      </c>
      <c r="K38" s="31"/>
    </row>
    <row r="39" spans="1:11" s="26" customFormat="1" outlineLevel="1">
      <c r="A39" s="17"/>
      <c r="B39" s="18"/>
      <c r="C39" s="115"/>
      <c r="D39" s="17"/>
      <c r="E39" s="43"/>
      <c r="F39" s="17"/>
      <c r="G39" s="32"/>
      <c r="H39" s="19"/>
      <c r="I39" s="21">
        <f t="shared" si="4"/>
        <v>0</v>
      </c>
      <c r="J39" s="33"/>
      <c r="K39" s="31"/>
    </row>
    <row r="40" spans="1:11" s="26" customFormat="1" outlineLevel="1">
      <c r="A40" s="17"/>
      <c r="B40" s="27">
        <v>6</v>
      </c>
      <c r="C40" s="113"/>
      <c r="D40" s="27"/>
      <c r="E40" s="28" t="s">
        <v>92</v>
      </c>
      <c r="F40" s="27"/>
      <c r="G40" s="27"/>
      <c r="H40" s="27"/>
      <c r="I40" s="27"/>
      <c r="J40" s="131">
        <f>SUM(J41:J42)</f>
        <v>180.60550399999997</v>
      </c>
      <c r="K40" s="31"/>
    </row>
    <row r="41" spans="1:11" s="26" customFormat="1" outlineLevel="1">
      <c r="A41" s="17"/>
      <c r="B41" s="18" t="s">
        <v>153</v>
      </c>
      <c r="C41" s="115" t="s">
        <v>136</v>
      </c>
      <c r="D41" s="17" t="s">
        <v>10</v>
      </c>
      <c r="E41" s="43" t="s">
        <v>93</v>
      </c>
      <c r="F41" s="17" t="s">
        <v>11</v>
      </c>
      <c r="G41" s="32">
        <f>3.04+2.8</f>
        <v>5.84</v>
      </c>
      <c r="H41" s="19">
        <v>3.45</v>
      </c>
      <c r="I41" s="21">
        <f t="shared" si="4"/>
        <v>4.2780000000000005</v>
      </c>
      <c r="J41" s="33">
        <f>I41*G41</f>
        <v>24.983520000000002</v>
      </c>
      <c r="K41" s="31"/>
    </row>
    <row r="42" spans="1:11" s="26" customFormat="1" ht="25.5" outlineLevel="1">
      <c r="A42" s="17"/>
      <c r="B42" s="18" t="s">
        <v>154</v>
      </c>
      <c r="C42" s="115" t="s">
        <v>135</v>
      </c>
      <c r="D42" s="17" t="s">
        <v>10</v>
      </c>
      <c r="E42" s="43" t="s">
        <v>94</v>
      </c>
      <c r="F42" s="17" t="s">
        <v>11</v>
      </c>
      <c r="G42" s="32">
        <v>5.84</v>
      </c>
      <c r="H42" s="19">
        <v>21.49</v>
      </c>
      <c r="I42" s="21">
        <f t="shared" si="4"/>
        <v>26.647599999999997</v>
      </c>
      <c r="J42" s="33">
        <f>I42*G42</f>
        <v>155.62198399999997</v>
      </c>
      <c r="K42" s="31"/>
    </row>
    <row r="43" spans="1:11" s="26" customFormat="1" outlineLevel="1">
      <c r="A43" s="17"/>
      <c r="B43" s="27">
        <v>7</v>
      </c>
      <c r="C43" s="116"/>
      <c r="D43" s="28"/>
      <c r="E43" s="28" t="s">
        <v>99</v>
      </c>
      <c r="F43" s="28"/>
      <c r="G43" s="28"/>
      <c r="H43" s="28"/>
      <c r="I43" s="28"/>
      <c r="J43" s="131">
        <f>SUM(J44:J47)</f>
        <v>36677.513599999998</v>
      </c>
      <c r="K43" s="31"/>
    </row>
    <row r="44" spans="1:11" s="26" customFormat="1" ht="25.5" outlineLevel="1">
      <c r="A44" s="17"/>
      <c r="B44" s="18" t="s">
        <v>155</v>
      </c>
      <c r="C44" s="115">
        <v>1</v>
      </c>
      <c r="D44" s="17" t="s">
        <v>10</v>
      </c>
      <c r="E44" s="43" t="s">
        <v>95</v>
      </c>
      <c r="F44" s="17" t="s">
        <v>11</v>
      </c>
      <c r="G44" s="32">
        <v>291</v>
      </c>
      <c r="H44" s="19">
        <v>69.900000000000006</v>
      </c>
      <c r="I44" s="21">
        <f t="shared" si="4"/>
        <v>86.676000000000002</v>
      </c>
      <c r="J44" s="33">
        <f>I44*G44</f>
        <v>25222.716</v>
      </c>
      <c r="K44" s="31"/>
    </row>
    <row r="45" spans="1:11" s="26" customFormat="1" outlineLevel="1">
      <c r="A45" s="17"/>
      <c r="B45" s="18" t="s">
        <v>156</v>
      </c>
      <c r="C45" s="115" t="s">
        <v>111</v>
      </c>
      <c r="D45" s="17" t="s">
        <v>10</v>
      </c>
      <c r="E45" s="43" t="s">
        <v>112</v>
      </c>
      <c r="F45" s="17" t="s">
        <v>11</v>
      </c>
      <c r="G45" s="32">
        <v>136.9</v>
      </c>
      <c r="H45" s="19">
        <v>44</v>
      </c>
      <c r="I45" s="21">
        <f t="shared" si="4"/>
        <v>54.56</v>
      </c>
      <c r="J45" s="33">
        <f>I45*G45</f>
        <v>7469.264000000001</v>
      </c>
      <c r="K45" s="31"/>
    </row>
    <row r="46" spans="1:11" s="26" customFormat="1" outlineLevel="1">
      <c r="A46" s="17"/>
      <c r="B46" s="18" t="s">
        <v>157</v>
      </c>
      <c r="C46" s="115" t="s">
        <v>139</v>
      </c>
      <c r="D46" s="17" t="s">
        <v>10</v>
      </c>
      <c r="E46" s="43" t="s">
        <v>108</v>
      </c>
      <c r="F46" s="17" t="s">
        <v>105</v>
      </c>
      <c r="G46" s="32">
        <v>35</v>
      </c>
      <c r="H46" s="19">
        <v>21.69</v>
      </c>
      <c r="I46" s="21">
        <f t="shared" si="4"/>
        <v>26.895600000000002</v>
      </c>
      <c r="J46" s="33">
        <f t="shared" ref="J46:J47" si="6">I46*G46</f>
        <v>941.346</v>
      </c>
      <c r="K46" s="31"/>
    </row>
    <row r="47" spans="1:11" s="26" customFormat="1" outlineLevel="1">
      <c r="A47" s="17"/>
      <c r="B47" s="18" t="s">
        <v>158</v>
      </c>
      <c r="C47" s="115" t="s">
        <v>107</v>
      </c>
      <c r="D47" s="17" t="s">
        <v>10</v>
      </c>
      <c r="E47" s="43" t="s">
        <v>106</v>
      </c>
      <c r="F47" s="17" t="s">
        <v>105</v>
      </c>
      <c r="G47" s="32">
        <v>73</v>
      </c>
      <c r="H47" s="19">
        <v>33.630000000000003</v>
      </c>
      <c r="I47" s="21">
        <f t="shared" si="4"/>
        <v>41.7012</v>
      </c>
      <c r="J47" s="33">
        <f t="shared" si="6"/>
        <v>3044.1876000000002</v>
      </c>
      <c r="K47" s="31"/>
    </row>
    <row r="48" spans="1:11" s="26" customFormat="1" outlineLevel="1">
      <c r="A48" s="17"/>
      <c r="B48" s="27">
        <v>8</v>
      </c>
      <c r="C48" s="113"/>
      <c r="D48" s="27"/>
      <c r="E48" s="28" t="s">
        <v>100</v>
      </c>
      <c r="F48" s="27"/>
      <c r="G48" s="27"/>
      <c r="H48" s="27"/>
      <c r="I48" s="27"/>
      <c r="J48" s="131">
        <f>SUM(J49:J57)</f>
        <v>14112.072960000001</v>
      </c>
      <c r="K48" s="31"/>
    </row>
    <row r="49" spans="1:11" s="26" customFormat="1" ht="25.5" outlineLevel="1">
      <c r="A49" s="17"/>
      <c r="B49" s="18" t="s">
        <v>159</v>
      </c>
      <c r="C49" s="115" t="s">
        <v>102</v>
      </c>
      <c r="D49" s="17" t="s">
        <v>10</v>
      </c>
      <c r="E49" s="43" t="s">
        <v>101</v>
      </c>
      <c r="F49" s="17" t="s">
        <v>20</v>
      </c>
      <c r="G49" s="32">
        <v>6</v>
      </c>
      <c r="H49" s="19">
        <v>388.21</v>
      </c>
      <c r="I49" s="21">
        <f t="shared" si="4"/>
        <v>481.38039999999995</v>
      </c>
      <c r="J49" s="33">
        <f>I49*G49</f>
        <v>2888.2823999999996</v>
      </c>
      <c r="K49" s="31"/>
    </row>
    <row r="50" spans="1:11" s="26" customFormat="1" outlineLevel="1">
      <c r="A50" s="17"/>
      <c r="B50" s="18" t="s">
        <v>160</v>
      </c>
      <c r="C50" s="115" t="s">
        <v>103</v>
      </c>
      <c r="D50" s="17" t="s">
        <v>10</v>
      </c>
      <c r="E50" s="43" t="s">
        <v>104</v>
      </c>
      <c r="F50" s="17" t="s">
        <v>20</v>
      </c>
      <c r="G50" s="32">
        <v>6</v>
      </c>
      <c r="H50" s="19">
        <v>41.9</v>
      </c>
      <c r="I50" s="21">
        <f t="shared" si="4"/>
        <v>51.955999999999996</v>
      </c>
      <c r="J50" s="33">
        <f t="shared" ref="J50:J65" si="7">I50*G50</f>
        <v>311.73599999999999</v>
      </c>
      <c r="K50" s="31"/>
    </row>
    <row r="51" spans="1:11" s="26" customFormat="1" outlineLevel="1">
      <c r="A51" s="17"/>
      <c r="B51" s="18" t="s">
        <v>161</v>
      </c>
      <c r="C51" s="115" t="s">
        <v>110</v>
      </c>
      <c r="D51" s="17" t="s">
        <v>10</v>
      </c>
      <c r="E51" s="43" t="s">
        <v>109</v>
      </c>
      <c r="F51" s="17" t="s">
        <v>20</v>
      </c>
      <c r="G51" s="32">
        <v>4</v>
      </c>
      <c r="H51" s="19">
        <v>234.63</v>
      </c>
      <c r="I51" s="21">
        <f t="shared" si="4"/>
        <v>290.94119999999998</v>
      </c>
      <c r="J51" s="33">
        <f t="shared" si="7"/>
        <v>1163.7647999999999</v>
      </c>
      <c r="K51" s="31"/>
    </row>
    <row r="52" spans="1:11" s="26" customFormat="1" outlineLevel="1">
      <c r="A52" s="17"/>
      <c r="B52" s="18" t="s">
        <v>162</v>
      </c>
      <c r="C52" s="115">
        <v>1</v>
      </c>
      <c r="D52" s="17" t="s">
        <v>75</v>
      </c>
      <c r="E52" s="43" t="s">
        <v>114</v>
      </c>
      <c r="F52" s="17" t="s">
        <v>11</v>
      </c>
      <c r="G52" s="32">
        <v>4.9850000000000003</v>
      </c>
      <c r="H52" s="19">
        <v>1002.4</v>
      </c>
      <c r="I52" s="21">
        <f t="shared" si="4"/>
        <v>1242.9759999999999</v>
      </c>
      <c r="J52" s="33">
        <f t="shared" si="7"/>
        <v>6196.2353599999997</v>
      </c>
      <c r="K52" s="31"/>
    </row>
    <row r="53" spans="1:11" s="26" customFormat="1" outlineLevel="1">
      <c r="A53" s="17"/>
      <c r="B53" s="18" t="s">
        <v>163</v>
      </c>
      <c r="C53" s="115">
        <v>1</v>
      </c>
      <c r="D53" s="17" t="s">
        <v>75</v>
      </c>
      <c r="E53" s="43" t="s">
        <v>115</v>
      </c>
      <c r="F53" s="17" t="s">
        <v>11</v>
      </c>
      <c r="G53" s="32">
        <v>0.9</v>
      </c>
      <c r="H53" s="19">
        <v>1002.4</v>
      </c>
      <c r="I53" s="21">
        <f t="shared" si="4"/>
        <v>1242.9759999999999</v>
      </c>
      <c r="J53" s="33">
        <f t="shared" si="7"/>
        <v>1118.6784</v>
      </c>
      <c r="K53" s="31"/>
    </row>
    <row r="54" spans="1:11" s="26" customFormat="1" outlineLevel="1">
      <c r="A54" s="17"/>
      <c r="B54" s="18" t="s">
        <v>164</v>
      </c>
      <c r="C54" s="115" t="s">
        <v>117</v>
      </c>
      <c r="D54" s="17" t="s">
        <v>10</v>
      </c>
      <c r="E54" s="43" t="s">
        <v>116</v>
      </c>
      <c r="F54" s="17" t="s">
        <v>20</v>
      </c>
      <c r="G54" s="32">
        <v>4</v>
      </c>
      <c r="H54" s="19">
        <v>70.59</v>
      </c>
      <c r="I54" s="21">
        <f t="shared" si="4"/>
        <v>87.531599999999997</v>
      </c>
      <c r="J54" s="33">
        <f t="shared" si="7"/>
        <v>350.12639999999999</v>
      </c>
      <c r="K54" s="31"/>
    </row>
    <row r="55" spans="1:11" s="26" customFormat="1" outlineLevel="1">
      <c r="A55" s="17"/>
      <c r="B55" s="18" t="s">
        <v>165</v>
      </c>
      <c r="C55" s="115" t="s">
        <v>137</v>
      </c>
      <c r="D55" s="17" t="s">
        <v>10</v>
      </c>
      <c r="E55" s="43" t="s">
        <v>138</v>
      </c>
      <c r="F55" s="17" t="s">
        <v>20</v>
      </c>
      <c r="G55" s="32">
        <v>2</v>
      </c>
      <c r="H55" s="19">
        <v>702.84</v>
      </c>
      <c r="I55" s="21">
        <f t="shared" si="4"/>
        <v>871.52160000000003</v>
      </c>
      <c r="J55" s="33">
        <f t="shared" si="7"/>
        <v>1743.0432000000001</v>
      </c>
      <c r="K55" s="31"/>
    </row>
    <row r="56" spans="1:11" s="26" customFormat="1" outlineLevel="1">
      <c r="A56" s="17"/>
      <c r="B56" s="18" t="s">
        <v>166</v>
      </c>
      <c r="C56" s="115" t="s">
        <v>126</v>
      </c>
      <c r="D56" s="17" t="s">
        <v>10</v>
      </c>
      <c r="E56" s="43" t="s">
        <v>118</v>
      </c>
      <c r="F56" s="17" t="s">
        <v>20</v>
      </c>
      <c r="G56" s="32">
        <v>4</v>
      </c>
      <c r="H56" s="19">
        <v>68.59</v>
      </c>
      <c r="I56" s="21">
        <f t="shared" si="4"/>
        <v>85.051600000000008</v>
      </c>
      <c r="J56" s="33">
        <f t="shared" si="7"/>
        <v>340.20640000000003</v>
      </c>
      <c r="K56" s="31"/>
    </row>
    <row r="57" spans="1:11" s="26" customFormat="1" outlineLevel="1">
      <c r="A57" s="17"/>
      <c r="B57" s="18"/>
      <c r="C57" s="115"/>
      <c r="D57" s="17"/>
      <c r="E57" s="43"/>
      <c r="F57" s="17"/>
      <c r="G57" s="32"/>
      <c r="H57" s="19"/>
      <c r="I57" s="21">
        <f t="shared" si="4"/>
        <v>0</v>
      </c>
      <c r="J57" s="33">
        <f t="shared" si="7"/>
        <v>0</v>
      </c>
      <c r="K57" s="31"/>
    </row>
    <row r="58" spans="1:11" s="26" customFormat="1" outlineLevel="1">
      <c r="A58" s="17"/>
      <c r="B58" s="27">
        <v>9</v>
      </c>
      <c r="C58" s="113"/>
      <c r="D58" s="27"/>
      <c r="E58" s="28" t="s">
        <v>96</v>
      </c>
      <c r="F58" s="27"/>
      <c r="G58" s="27"/>
      <c r="H58" s="27"/>
      <c r="I58" s="28"/>
      <c r="J58" s="130">
        <f>SUM(J59:J60)</f>
        <v>23918.101955999999</v>
      </c>
      <c r="K58" s="31"/>
    </row>
    <row r="59" spans="1:11" s="26" customFormat="1" outlineLevel="1">
      <c r="A59" s="17"/>
      <c r="B59" s="18" t="s">
        <v>167</v>
      </c>
      <c r="C59" s="115" t="s">
        <v>140</v>
      </c>
      <c r="D59" s="17" t="s">
        <v>10</v>
      </c>
      <c r="E59" s="43" t="s">
        <v>97</v>
      </c>
      <c r="F59" s="17" t="s">
        <v>11</v>
      </c>
      <c r="G59" s="32">
        <v>13.23</v>
      </c>
      <c r="H59" s="19">
        <v>6.45</v>
      </c>
      <c r="I59" s="21">
        <f t="shared" si="4"/>
        <v>7.9980000000000002</v>
      </c>
      <c r="J59" s="33">
        <f t="shared" si="7"/>
        <v>105.81354</v>
      </c>
      <c r="K59" s="31"/>
    </row>
    <row r="60" spans="1:11" s="26" customFormat="1" outlineLevel="1">
      <c r="A60" s="17"/>
      <c r="B60" s="18" t="s">
        <v>168</v>
      </c>
      <c r="C60" s="115" t="s">
        <v>141</v>
      </c>
      <c r="D60" s="17" t="s">
        <v>10</v>
      </c>
      <c r="E60" s="43" t="s">
        <v>98</v>
      </c>
      <c r="F60" s="17" t="s">
        <v>11</v>
      </c>
      <c r="G60" s="32">
        <f>437.58+545.16+738</f>
        <v>1720.74</v>
      </c>
      <c r="H60" s="19">
        <v>11.16</v>
      </c>
      <c r="I60" s="21">
        <f t="shared" si="4"/>
        <v>13.8384</v>
      </c>
      <c r="J60" s="33">
        <f t="shared" si="7"/>
        <v>23812.288415999999</v>
      </c>
      <c r="K60" s="31"/>
    </row>
    <row r="61" spans="1:11" s="26" customFormat="1" outlineLevel="1">
      <c r="A61" s="17"/>
      <c r="B61" s="18"/>
      <c r="C61" s="115"/>
      <c r="D61" s="17"/>
      <c r="E61" s="43"/>
      <c r="F61" s="17"/>
      <c r="G61" s="32"/>
      <c r="H61" s="19"/>
      <c r="I61" s="21"/>
      <c r="J61" s="33"/>
      <c r="K61" s="31"/>
    </row>
    <row r="62" spans="1:11" s="26" customFormat="1" outlineLevel="1">
      <c r="A62" s="17"/>
      <c r="B62" s="27">
        <v>10</v>
      </c>
      <c r="C62" s="116"/>
      <c r="D62" s="28"/>
      <c r="E62" s="28" t="s">
        <v>121</v>
      </c>
      <c r="F62" s="28"/>
      <c r="G62" s="28"/>
      <c r="H62" s="28"/>
      <c r="I62" s="28"/>
      <c r="J62" s="130">
        <f>SUM(J63:J65)</f>
        <v>26970</v>
      </c>
      <c r="K62" s="31"/>
    </row>
    <row r="63" spans="1:11" s="26" customFormat="1" outlineLevel="1">
      <c r="A63" s="17"/>
      <c r="B63" s="18" t="s">
        <v>169</v>
      </c>
      <c r="C63" s="115" t="s">
        <v>142</v>
      </c>
      <c r="D63" s="17" t="s">
        <v>75</v>
      </c>
      <c r="E63" s="43" t="s">
        <v>122</v>
      </c>
      <c r="F63" s="17" t="s">
        <v>11</v>
      </c>
      <c r="G63" s="32">
        <v>600</v>
      </c>
      <c r="H63" s="19">
        <v>18.5</v>
      </c>
      <c r="I63" s="21">
        <f t="shared" si="4"/>
        <v>22.94</v>
      </c>
      <c r="J63" s="33">
        <f t="shared" si="7"/>
        <v>13764</v>
      </c>
      <c r="K63" s="31"/>
    </row>
    <row r="64" spans="1:11" s="26" customFormat="1" outlineLevel="1">
      <c r="A64" s="17"/>
      <c r="B64" s="18" t="s">
        <v>170</v>
      </c>
      <c r="C64" s="115" t="s">
        <v>143</v>
      </c>
      <c r="D64" s="17" t="s">
        <v>75</v>
      </c>
      <c r="E64" s="43" t="s">
        <v>123</v>
      </c>
      <c r="F64" s="17" t="s">
        <v>11</v>
      </c>
      <c r="G64" s="32">
        <v>600</v>
      </c>
      <c r="H64" s="19">
        <v>12.5</v>
      </c>
      <c r="I64" s="21">
        <f t="shared" si="4"/>
        <v>15.5</v>
      </c>
      <c r="J64" s="33">
        <f t="shared" si="7"/>
        <v>9300</v>
      </c>
      <c r="K64" s="31"/>
    </row>
    <row r="65" spans="1:11" s="26" customFormat="1" outlineLevel="1">
      <c r="A65" s="17"/>
      <c r="B65" s="18" t="s">
        <v>171</v>
      </c>
      <c r="C65" s="115" t="s">
        <v>143</v>
      </c>
      <c r="D65" s="17" t="s">
        <v>75</v>
      </c>
      <c r="E65" s="43" t="s">
        <v>124</v>
      </c>
      <c r="F65" s="17" t="s">
        <v>125</v>
      </c>
      <c r="G65" s="32">
        <v>1</v>
      </c>
      <c r="H65" s="19">
        <v>3150</v>
      </c>
      <c r="I65" s="21">
        <f t="shared" si="4"/>
        <v>3906</v>
      </c>
      <c r="J65" s="33">
        <f t="shared" si="7"/>
        <v>3906</v>
      </c>
      <c r="K65" s="31"/>
    </row>
    <row r="66" spans="1:11" s="26" customFormat="1" outlineLevel="1">
      <c r="A66" s="17"/>
      <c r="B66" s="27">
        <v>11</v>
      </c>
      <c r="C66" s="113"/>
      <c r="D66" s="27"/>
      <c r="E66" s="28" t="s">
        <v>55</v>
      </c>
      <c r="F66" s="27"/>
      <c r="G66" s="27"/>
      <c r="H66" s="27"/>
      <c r="I66" s="27"/>
      <c r="J66" s="130">
        <f>SUM(J67:J69)</f>
        <v>5121.4379560000007</v>
      </c>
      <c r="K66" s="31"/>
    </row>
    <row r="67" spans="1:11" s="26" customFormat="1" outlineLevel="1">
      <c r="A67" s="17"/>
      <c r="B67" s="18" t="s">
        <v>172</v>
      </c>
      <c r="C67" s="115" t="s">
        <v>65</v>
      </c>
      <c r="D67" s="17" t="s">
        <v>10</v>
      </c>
      <c r="E67" s="22" t="s">
        <v>120</v>
      </c>
      <c r="F67" s="17" t="s">
        <v>11</v>
      </c>
      <c r="G67" s="32">
        <v>99.99</v>
      </c>
      <c r="H67" s="19">
        <v>31.41</v>
      </c>
      <c r="I67" s="21">
        <f t="shared" ref="I67:I69" si="8">H67*$J$8</f>
        <v>38.948399999999999</v>
      </c>
      <c r="J67" s="33">
        <f t="shared" ref="J67:J69" si="9">G67*I67</f>
        <v>3894.4505159999999</v>
      </c>
      <c r="K67" s="31"/>
    </row>
    <row r="68" spans="1:11" s="26" customFormat="1" outlineLevel="1">
      <c r="A68" s="17"/>
      <c r="B68" s="18" t="s">
        <v>173</v>
      </c>
      <c r="C68" s="115" t="s">
        <v>64</v>
      </c>
      <c r="D68" s="17" t="s">
        <v>10</v>
      </c>
      <c r="E68" s="22" t="s">
        <v>58</v>
      </c>
      <c r="F68" s="17" t="s">
        <v>12</v>
      </c>
      <c r="G68" s="32">
        <v>163.80000000000001</v>
      </c>
      <c r="H68" s="19">
        <v>5.87</v>
      </c>
      <c r="I68" s="21">
        <f t="shared" si="8"/>
        <v>7.2788000000000004</v>
      </c>
      <c r="J68" s="33">
        <f t="shared" si="9"/>
        <v>1192.2674400000001</v>
      </c>
      <c r="K68" s="31"/>
    </row>
    <row r="69" spans="1:11" s="26" customFormat="1" ht="13.5" outlineLevel="1" thickBot="1">
      <c r="A69" s="17"/>
      <c r="B69" s="18" t="s">
        <v>174</v>
      </c>
      <c r="C69" s="115"/>
      <c r="D69" s="17" t="s">
        <v>75</v>
      </c>
      <c r="E69" s="22" t="s">
        <v>76</v>
      </c>
      <c r="F69" s="17" t="s">
        <v>20</v>
      </c>
      <c r="G69" s="32">
        <v>400</v>
      </c>
      <c r="H69" s="19">
        <v>7.0000000000000007E-2</v>
      </c>
      <c r="I69" s="21">
        <f t="shared" si="8"/>
        <v>8.6800000000000002E-2</v>
      </c>
      <c r="J69" s="33">
        <f t="shared" si="9"/>
        <v>34.72</v>
      </c>
      <c r="K69" s="31"/>
    </row>
    <row r="70" spans="1:11" ht="13.5" thickBot="1">
      <c r="A70" s="94"/>
      <c r="B70" s="40" t="s">
        <v>0</v>
      </c>
      <c r="C70" s="117"/>
      <c r="D70" s="37"/>
      <c r="E70" s="38"/>
      <c r="F70" s="38"/>
      <c r="G70" s="39"/>
      <c r="H70" s="39"/>
      <c r="I70" s="38"/>
      <c r="J70" s="132">
        <f>J66+J62+J58+J48+J43+J40+J33+J25+J16+J22+J14</f>
        <v>263098.88393199997</v>
      </c>
      <c r="K70" s="31"/>
    </row>
    <row r="71" spans="1:11" ht="15" customHeight="1" thickBot="1">
      <c r="A71" s="88"/>
      <c r="B71" s="148" t="s">
        <v>77</v>
      </c>
      <c r="C71" s="149"/>
      <c r="D71" s="150"/>
      <c r="E71" s="103"/>
      <c r="F71" s="103"/>
      <c r="G71" s="104"/>
      <c r="H71" s="104"/>
      <c r="I71" s="103"/>
      <c r="J71" s="133">
        <f>J70*0.2</f>
        <v>52619.776786399998</v>
      </c>
      <c r="K71" s="31"/>
    </row>
    <row r="72" spans="1:11" ht="15" customHeight="1" thickBot="1">
      <c r="A72" s="88"/>
      <c r="B72" s="148" t="s">
        <v>175</v>
      </c>
      <c r="C72" s="149"/>
      <c r="D72" s="150"/>
      <c r="E72" s="103"/>
      <c r="F72" s="103"/>
      <c r="G72" s="103"/>
      <c r="H72" s="103"/>
      <c r="I72" s="103"/>
      <c r="J72" s="134">
        <f>SUM(J70+J71)</f>
        <v>315718.66071839997</v>
      </c>
      <c r="K72" s="31"/>
    </row>
    <row r="73" spans="1:11" ht="15" customHeight="1">
      <c r="A73" s="88"/>
      <c r="B73" s="9"/>
      <c r="C73" s="118"/>
      <c r="D73" s="9"/>
      <c r="E73" s="9"/>
      <c r="F73" s="9"/>
      <c r="G73" s="9"/>
      <c r="H73" s="9"/>
      <c r="I73" s="9"/>
      <c r="J73" s="96"/>
      <c r="K73" s="31"/>
    </row>
    <row r="74" spans="1:11">
      <c r="A74" s="88"/>
      <c r="B74" s="9"/>
      <c r="C74" s="118"/>
      <c r="D74" s="9"/>
      <c r="E74" s="95"/>
      <c r="F74" s="95"/>
      <c r="G74" s="95" t="s">
        <v>176</v>
      </c>
      <c r="H74" s="95"/>
      <c r="I74" s="95"/>
      <c r="J74" s="96"/>
      <c r="K74" s="31"/>
    </row>
    <row r="75" spans="1:11">
      <c r="A75" s="88"/>
      <c r="B75" s="9"/>
      <c r="C75" s="118"/>
      <c r="D75" s="9"/>
      <c r="E75" s="95"/>
      <c r="F75" s="95"/>
      <c r="G75" s="95"/>
      <c r="H75" s="95"/>
      <c r="I75" s="95"/>
      <c r="J75" s="96"/>
      <c r="K75" s="31"/>
    </row>
    <row r="76" spans="1:11">
      <c r="A76" s="88"/>
      <c r="B76" s="9"/>
      <c r="C76" s="118"/>
      <c r="D76" s="9"/>
      <c r="E76" s="97"/>
      <c r="F76" s="98" t="s">
        <v>177</v>
      </c>
      <c r="G76" s="97"/>
      <c r="H76" s="95"/>
      <c r="I76" s="95"/>
      <c r="J76" s="96"/>
      <c r="K76" s="31"/>
    </row>
    <row r="77" spans="1:11">
      <c r="A77" s="88"/>
      <c r="B77" s="9"/>
      <c r="C77" s="118"/>
      <c r="D77" s="9"/>
      <c r="E77" s="97"/>
      <c r="F77" s="98" t="s">
        <v>34</v>
      </c>
      <c r="G77" s="97"/>
      <c r="H77" s="95"/>
      <c r="I77" s="95"/>
      <c r="J77" s="96"/>
      <c r="K77" s="31"/>
    </row>
    <row r="78" spans="1:11" collapsed="1">
      <c r="A78" s="88"/>
      <c r="B78" s="9"/>
      <c r="C78" s="118"/>
      <c r="D78" s="9"/>
      <c r="E78" s="97"/>
      <c r="F78" s="98" t="s">
        <v>178</v>
      </c>
      <c r="G78" s="97"/>
      <c r="H78" s="95"/>
      <c r="I78" s="95"/>
      <c r="J78" s="96"/>
    </row>
    <row r="79" spans="1:11" ht="15.75">
      <c r="A79" s="99"/>
      <c r="B79" s="100"/>
      <c r="C79" s="119"/>
      <c r="D79" s="100"/>
      <c r="E79" s="101"/>
      <c r="F79" s="101"/>
      <c r="G79" s="101"/>
      <c r="H79" s="101"/>
      <c r="I79" s="100"/>
      <c r="J79" s="102"/>
    </row>
    <row r="80" spans="1:11" s="13" customFormat="1" ht="13.5" thickBot="1">
      <c r="A80" s="10"/>
      <c r="B80" s="11"/>
      <c r="C80" s="120"/>
      <c r="D80" s="34"/>
      <c r="E80" s="35"/>
      <c r="F80" s="9"/>
      <c r="G80" s="47"/>
      <c r="H80" s="53"/>
      <c r="I80" s="54"/>
      <c r="J80" s="55"/>
      <c r="K80" s="1"/>
    </row>
    <row r="81" spans="4:10" ht="13.5" thickBot="1">
      <c r="D81" s="34"/>
      <c r="E81" s="35"/>
      <c r="F81" s="9"/>
      <c r="G81" s="47"/>
      <c r="H81" s="53"/>
      <c r="I81" s="54"/>
      <c r="J81" s="56"/>
    </row>
    <row r="82" spans="4:10">
      <c r="D82" s="34"/>
      <c r="E82" s="35"/>
      <c r="F82" s="9"/>
      <c r="G82" s="47"/>
      <c r="H82" s="53"/>
      <c r="I82" s="54"/>
      <c r="J82" s="55"/>
    </row>
  </sheetData>
  <mergeCells count="5">
    <mergeCell ref="A1:J3"/>
    <mergeCell ref="A10:J10"/>
    <mergeCell ref="G7:H7"/>
    <mergeCell ref="B71:D71"/>
    <mergeCell ref="B72:D72"/>
  </mergeCells>
  <phoneticPr fontId="6" type="noConversion"/>
  <conditionalFormatting sqref="G12:I12">
    <cfRule type="cellIs" dxfId="0" priority="12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80" fitToHeight="15" orientation="landscape" horizontalDpi="4294967293" r:id="rId1"/>
  <headerFooter alignWithMargins="0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13" sqref="F13"/>
    </sheetView>
  </sheetViews>
  <sheetFormatPr defaultRowHeight="14.25"/>
  <cols>
    <col min="1" max="1" width="9.125" customWidth="1"/>
    <col min="2" max="2" width="22.25" customWidth="1"/>
    <col min="3" max="3" width="10.375" customWidth="1"/>
    <col min="4" max="4" width="14.125" customWidth="1"/>
    <col min="6" max="7" width="14.25" customWidth="1"/>
    <col min="8" max="8" width="12.5" customWidth="1"/>
  </cols>
  <sheetData>
    <row r="1" spans="1:8" ht="15.75">
      <c r="A1" s="152" t="s">
        <v>180</v>
      </c>
      <c r="B1" s="153"/>
      <c r="C1" s="153"/>
      <c r="D1" s="153"/>
      <c r="E1" s="153"/>
      <c r="F1" s="153"/>
      <c r="G1" s="153"/>
      <c r="H1" s="153"/>
    </row>
    <row r="2" spans="1:8" ht="15.75">
      <c r="A2" s="154" t="s">
        <v>23</v>
      </c>
      <c r="B2" s="154"/>
      <c r="C2" s="154"/>
      <c r="D2" s="154"/>
      <c r="E2" s="154"/>
      <c r="F2" s="154"/>
      <c r="G2" s="154"/>
      <c r="H2" s="154"/>
    </row>
    <row r="3" spans="1:8" ht="15">
      <c r="A3" s="57"/>
      <c r="B3" s="57"/>
      <c r="C3" s="57"/>
      <c r="D3" s="57"/>
      <c r="E3" s="57"/>
      <c r="F3" s="57" t="s">
        <v>24</v>
      </c>
      <c r="G3" s="57" t="s">
        <v>66</v>
      </c>
      <c r="H3" s="57" t="s">
        <v>25</v>
      </c>
    </row>
    <row r="4" spans="1:8" ht="15">
      <c r="A4" s="57" t="s">
        <v>26</v>
      </c>
      <c r="B4" s="57" t="s">
        <v>27</v>
      </c>
      <c r="C4" s="57"/>
      <c r="D4" s="57" t="s">
        <v>28</v>
      </c>
      <c r="E4" s="57" t="s">
        <v>29</v>
      </c>
      <c r="F4" s="57"/>
      <c r="G4" s="57"/>
      <c r="H4" s="57"/>
    </row>
    <row r="5" spans="1:8" ht="15">
      <c r="A5" s="155" t="s">
        <v>30</v>
      </c>
      <c r="B5" s="157" t="s">
        <v>35</v>
      </c>
      <c r="C5" s="58" t="s">
        <v>31</v>
      </c>
      <c r="D5" s="59">
        <f>Orçamento!J72</f>
        <v>315718.66071839997</v>
      </c>
      <c r="E5" s="59"/>
      <c r="F5" s="59">
        <f>D5*F6</f>
        <v>157859.33035919999</v>
      </c>
      <c r="G5" s="59">
        <f>D5*G6</f>
        <v>157859.33035919999</v>
      </c>
      <c r="H5" s="60">
        <f>D5*H6</f>
        <v>315718.66071839997</v>
      </c>
    </row>
    <row r="6" spans="1:8" ht="15">
      <c r="A6" s="156"/>
      <c r="B6" s="158"/>
      <c r="C6" s="61" t="s">
        <v>32</v>
      </c>
      <c r="D6" s="62">
        <v>1</v>
      </c>
      <c r="E6" s="62">
        <v>1</v>
      </c>
      <c r="F6" s="62">
        <v>0.5</v>
      </c>
      <c r="G6" s="62">
        <v>0.5</v>
      </c>
      <c r="H6" s="63">
        <v>1</v>
      </c>
    </row>
    <row r="7" spans="1:8" ht="15">
      <c r="A7" s="159"/>
      <c r="B7" s="161" t="s">
        <v>33</v>
      </c>
      <c r="C7" s="58" t="s">
        <v>31</v>
      </c>
      <c r="D7" s="64">
        <f>D5</f>
        <v>315718.66071839997</v>
      </c>
      <c r="E7" s="64"/>
      <c r="F7" s="65">
        <f>D5*F6</f>
        <v>157859.33035919999</v>
      </c>
      <c r="G7" s="65">
        <f>D5*G6</f>
        <v>157859.33035919999</v>
      </c>
      <c r="H7" s="65">
        <f>H6*D5</f>
        <v>315718.66071839997</v>
      </c>
    </row>
    <row r="8" spans="1:8" ht="15">
      <c r="A8" s="160"/>
      <c r="B8" s="162"/>
      <c r="C8" s="66" t="s">
        <v>32</v>
      </c>
      <c r="D8" s="66"/>
      <c r="E8" s="67">
        <v>1</v>
      </c>
      <c r="F8" s="67"/>
      <c r="G8" s="67"/>
      <c r="H8" s="67"/>
    </row>
    <row r="9" spans="1:8" ht="15">
      <c r="A9" s="68"/>
      <c r="B9" s="69"/>
    </row>
    <row r="10" spans="1:8">
      <c r="A10" s="151" t="s">
        <v>179</v>
      </c>
      <c r="B10" s="151"/>
      <c r="C10" s="151"/>
      <c r="D10" s="151"/>
      <c r="E10" s="151"/>
      <c r="F10" s="151"/>
      <c r="G10" s="151"/>
      <c r="H10" s="151"/>
    </row>
    <row r="11" spans="1:8">
      <c r="C11" s="68"/>
      <c r="D11" s="68"/>
      <c r="E11" s="68"/>
      <c r="F11" s="68"/>
      <c r="G11" s="82"/>
      <c r="H11" s="68"/>
    </row>
    <row r="12" spans="1:8" ht="15.75">
      <c r="C12" s="68"/>
      <c r="D12" s="70" t="s">
        <v>177</v>
      </c>
      <c r="E12" s="68"/>
      <c r="F12" s="68"/>
      <c r="G12" s="82"/>
      <c r="H12" s="68"/>
    </row>
    <row r="13" spans="1:8" ht="15.75">
      <c r="C13" s="68"/>
      <c r="D13" s="70" t="s">
        <v>34</v>
      </c>
      <c r="E13" s="68"/>
      <c r="F13" s="68"/>
      <c r="G13" s="82"/>
      <c r="H13" s="68"/>
    </row>
    <row r="14" spans="1:8" ht="15.75">
      <c r="C14" s="68"/>
      <c r="D14" s="70" t="s">
        <v>178</v>
      </c>
      <c r="E14" s="68"/>
      <c r="F14" s="68"/>
      <c r="G14" s="82"/>
      <c r="H14" s="68"/>
    </row>
  </sheetData>
  <mergeCells count="7">
    <mergeCell ref="A10:H10"/>
    <mergeCell ref="A1:H1"/>
    <mergeCell ref="A2:H2"/>
    <mergeCell ref="A5:A6"/>
    <mergeCell ref="B5:B6"/>
    <mergeCell ref="A7:A8"/>
    <mergeCell ref="B7:B8"/>
  </mergeCells>
  <pageMargins left="0.511811024" right="0.511811024" top="0.78740157499999996" bottom="0.78740157499999996" header="0.31496062000000002" footer="0.31496062000000002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3" workbookViewId="0">
      <selection activeCell="D30" sqref="D30"/>
    </sheetView>
  </sheetViews>
  <sheetFormatPr defaultRowHeight="14.25"/>
  <cols>
    <col min="1" max="1" width="27.25" customWidth="1"/>
    <col min="2" max="2" width="29.375" customWidth="1"/>
    <col min="3" max="3" width="14.875" customWidth="1"/>
  </cols>
  <sheetData>
    <row r="1" spans="1:6" ht="15.75">
      <c r="A1" s="170" t="s">
        <v>36</v>
      </c>
      <c r="B1" s="170"/>
      <c r="C1" s="170"/>
      <c r="D1" s="170"/>
      <c r="E1" s="71"/>
      <c r="F1" s="72"/>
    </row>
    <row r="2" spans="1:6" ht="15.75">
      <c r="A2" s="170"/>
      <c r="B2" s="170"/>
      <c r="C2" s="170"/>
      <c r="D2" s="170"/>
      <c r="E2" s="71"/>
      <c r="F2" s="72"/>
    </row>
    <row r="3" spans="1:6" ht="15.75">
      <c r="A3" s="170" t="s">
        <v>37</v>
      </c>
      <c r="B3" s="170"/>
      <c r="C3" s="170"/>
      <c r="D3" s="170"/>
      <c r="E3" s="71"/>
      <c r="F3" s="72"/>
    </row>
    <row r="4" spans="1:6" ht="15.75">
      <c r="A4" s="73" t="s">
        <v>38</v>
      </c>
      <c r="B4" s="74">
        <v>0</v>
      </c>
      <c r="C4" s="75"/>
      <c r="D4" s="75"/>
      <c r="E4" s="72"/>
      <c r="F4" s="72"/>
    </row>
    <row r="5" spans="1:6" ht="15.75">
      <c r="A5" s="73" t="s">
        <v>39</v>
      </c>
      <c r="B5" s="74">
        <v>6.4999999999999997E-3</v>
      </c>
      <c r="C5" s="75"/>
      <c r="D5" s="75"/>
      <c r="E5" s="72"/>
      <c r="F5" s="72"/>
    </row>
    <row r="6" spans="1:6" ht="15.75">
      <c r="A6" s="73" t="s">
        <v>40</v>
      </c>
      <c r="B6" s="74">
        <v>0.03</v>
      </c>
      <c r="C6" s="75"/>
      <c r="D6" s="75"/>
      <c r="E6" s="72"/>
      <c r="F6" s="72"/>
    </row>
    <row r="7" spans="1:6" ht="15.75">
      <c r="A7" s="73" t="s">
        <v>41</v>
      </c>
      <c r="B7" s="74">
        <v>0.03</v>
      </c>
      <c r="C7" s="75"/>
      <c r="D7" s="75"/>
      <c r="E7" s="72"/>
      <c r="F7" s="72"/>
    </row>
    <row r="8" spans="1:6" ht="15.75">
      <c r="A8" s="76" t="s">
        <v>33</v>
      </c>
      <c r="B8" s="77">
        <f>SUM(B4:B7)</f>
        <v>6.6500000000000004E-2</v>
      </c>
      <c r="C8" s="75"/>
      <c r="D8" s="75"/>
      <c r="E8" s="72"/>
      <c r="F8" s="72"/>
    </row>
    <row r="9" spans="1:6" ht="15.75">
      <c r="A9" s="75"/>
      <c r="B9" s="75"/>
      <c r="C9" s="75"/>
      <c r="D9" s="75"/>
      <c r="E9" s="72"/>
      <c r="F9" s="72"/>
    </row>
    <row r="10" spans="1:6" ht="15.75">
      <c r="A10" s="75"/>
      <c r="B10" s="75"/>
      <c r="C10" s="75"/>
      <c r="D10" s="75"/>
      <c r="E10" s="72"/>
      <c r="F10" s="72"/>
    </row>
    <row r="11" spans="1:6" ht="15.75">
      <c r="A11" s="170" t="s">
        <v>42</v>
      </c>
      <c r="B11" s="170"/>
      <c r="C11" s="170"/>
      <c r="D11" s="170"/>
      <c r="E11" s="71"/>
      <c r="F11" s="72"/>
    </row>
    <row r="12" spans="1:6" ht="15.75">
      <c r="A12" s="75" t="s">
        <v>43</v>
      </c>
      <c r="B12" s="74">
        <v>4.2500000000000003E-2</v>
      </c>
      <c r="C12" s="75"/>
      <c r="D12" s="75"/>
      <c r="E12" s="72"/>
      <c r="F12" s="72"/>
    </row>
    <row r="13" spans="1:6" ht="15.75">
      <c r="A13" s="75" t="s">
        <v>44</v>
      </c>
      <c r="B13" s="74">
        <v>4.4000000000000003E-3</v>
      </c>
      <c r="C13" s="75"/>
      <c r="D13" s="75"/>
      <c r="E13" s="72"/>
      <c r="F13" s="72"/>
    </row>
    <row r="14" spans="1:6" ht="15.75">
      <c r="A14" s="75" t="s">
        <v>45</v>
      </c>
      <c r="B14" s="74">
        <v>9.7000000000000003E-3</v>
      </c>
      <c r="C14" s="75"/>
      <c r="D14" s="75"/>
      <c r="E14" s="72"/>
      <c r="F14" s="72"/>
    </row>
    <row r="15" spans="1:6" ht="15.75">
      <c r="A15" s="75" t="s">
        <v>46</v>
      </c>
      <c r="B15" s="74">
        <v>1.21E-2</v>
      </c>
      <c r="C15" s="75"/>
      <c r="D15" s="75"/>
      <c r="E15" s="72"/>
      <c r="F15" s="72"/>
    </row>
    <row r="16" spans="1:6" ht="15.75">
      <c r="A16" s="75" t="s">
        <v>47</v>
      </c>
      <c r="B16" s="74">
        <v>6.8099999999999994E-2</v>
      </c>
      <c r="C16" s="75"/>
      <c r="D16" s="75"/>
      <c r="E16" s="72"/>
      <c r="F16" s="72"/>
    </row>
    <row r="17" spans="1:14" ht="15.75">
      <c r="A17" s="75" t="s">
        <v>48</v>
      </c>
      <c r="B17" s="74">
        <v>7.8899999999999998E-2</v>
      </c>
      <c r="C17" s="75"/>
      <c r="D17" s="75"/>
      <c r="E17" s="72"/>
      <c r="F17" s="72"/>
    </row>
    <row r="18" spans="1:14" ht="15.75">
      <c r="A18" s="75"/>
      <c r="B18" s="75"/>
      <c r="C18" s="75"/>
      <c r="D18" s="75"/>
      <c r="E18" s="72"/>
      <c r="F18" s="72"/>
    </row>
    <row r="19" spans="1:14" ht="15.75">
      <c r="A19" s="171" t="s">
        <v>49</v>
      </c>
      <c r="B19" s="78" t="s">
        <v>50</v>
      </c>
      <c r="C19" s="171">
        <v>-1</v>
      </c>
      <c r="D19" s="172">
        <f>N20/100</f>
        <v>0.24</v>
      </c>
      <c r="E19" s="79"/>
      <c r="F19" s="72"/>
    </row>
    <row r="20" spans="1:14" ht="15.75">
      <c r="A20" s="171"/>
      <c r="B20" s="78" t="s">
        <v>51</v>
      </c>
      <c r="C20" s="171"/>
      <c r="D20" s="172"/>
      <c r="E20" s="79"/>
      <c r="F20" s="72"/>
      <c r="N20">
        <v>24</v>
      </c>
    </row>
    <row r="21" spans="1:14" ht="15.75">
      <c r="A21" s="80"/>
      <c r="B21" s="71"/>
      <c r="C21" s="80"/>
      <c r="D21" s="79"/>
      <c r="E21" s="79"/>
      <c r="F21" s="72"/>
    </row>
    <row r="22" spans="1:14">
      <c r="A22" s="163" t="s">
        <v>52</v>
      </c>
      <c r="B22" s="164"/>
      <c r="C22" s="164"/>
      <c r="D22" s="164"/>
      <c r="E22" s="164"/>
      <c r="F22" s="165"/>
    </row>
    <row r="23" spans="1:14">
      <c r="A23" s="166"/>
      <c r="B23" s="167"/>
      <c r="C23" s="167"/>
      <c r="D23" s="167"/>
      <c r="E23" s="167"/>
      <c r="F23" s="168"/>
    </row>
    <row r="24" spans="1:14" ht="15.75">
      <c r="A24" s="72"/>
      <c r="B24" s="72"/>
      <c r="C24" s="72"/>
      <c r="D24" s="72"/>
      <c r="E24" s="79"/>
      <c r="F24" s="72"/>
    </row>
    <row r="25" spans="1:14">
      <c r="A25" s="163" t="s">
        <v>53</v>
      </c>
      <c r="B25" s="164"/>
      <c r="C25" s="164"/>
      <c r="D25" s="164"/>
      <c r="E25" s="164"/>
      <c r="F25" s="165"/>
    </row>
    <row r="26" spans="1:14">
      <c r="A26" s="166"/>
      <c r="B26" s="167"/>
      <c r="C26" s="167"/>
      <c r="D26" s="167"/>
      <c r="E26" s="167"/>
      <c r="F26" s="168"/>
    </row>
    <row r="27" spans="1:14" ht="15.75">
      <c r="A27" s="169" t="s">
        <v>179</v>
      </c>
      <c r="B27" s="169"/>
      <c r="C27" s="169"/>
      <c r="D27" s="169"/>
      <c r="E27" s="71"/>
      <c r="F27" s="72"/>
    </row>
    <row r="28" spans="1:14" ht="15.75">
      <c r="A28" s="80"/>
      <c r="B28" s="71"/>
      <c r="C28" s="80"/>
      <c r="D28" s="79"/>
      <c r="E28" s="72"/>
      <c r="F28" s="72"/>
    </row>
    <row r="29" spans="1:14" ht="15.75">
      <c r="A29" s="80"/>
      <c r="B29" s="71" t="s">
        <v>177</v>
      </c>
      <c r="C29" s="80"/>
      <c r="D29" s="79"/>
      <c r="E29" s="71"/>
      <c r="F29" s="72"/>
    </row>
    <row r="30" spans="1:14" ht="15.75">
      <c r="A30" s="80"/>
      <c r="B30" s="71" t="s">
        <v>34</v>
      </c>
      <c r="C30" s="80"/>
      <c r="D30" s="79"/>
      <c r="E30" s="71"/>
      <c r="F30" s="72"/>
    </row>
    <row r="31" spans="1:14" ht="15.75">
      <c r="A31" s="80"/>
      <c r="B31" s="71" t="s">
        <v>178</v>
      </c>
      <c r="C31" s="80"/>
      <c r="D31" s="79"/>
      <c r="E31" s="71"/>
      <c r="F31" s="72"/>
    </row>
  </sheetData>
  <mergeCells count="10">
    <mergeCell ref="A22:F23"/>
    <mergeCell ref="A25:F26"/>
    <mergeCell ref="A27:D27"/>
    <mergeCell ref="A1:D1"/>
    <mergeCell ref="A2:D2"/>
    <mergeCell ref="A3:D3"/>
    <mergeCell ref="A11:D11"/>
    <mergeCell ref="A19:A20"/>
    <mergeCell ref="C19:C20"/>
    <mergeCell ref="D19:D20"/>
  </mergeCells>
  <pageMargins left="0.511811024" right="0.511811024" top="0.78740157499999996" bottom="0.78740157499999996" header="0.31496062000000002" footer="0.31496062000000002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Cronograma Físico Financeiro</vt:lpstr>
      <vt:lpstr>BDI</vt:lpstr>
      <vt:lpstr>Orçamento!Area_de_impressao</vt:lpstr>
      <vt:lpstr>Orçamento!Titulos_de_impressao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Ultratop</cp:lastModifiedBy>
  <cp:lastPrinted>2021-12-18T18:49:45Z</cp:lastPrinted>
  <dcterms:created xsi:type="dcterms:W3CDTF">2012-10-15T18:57:41Z</dcterms:created>
  <dcterms:modified xsi:type="dcterms:W3CDTF">2021-12-18T18:52:44Z</dcterms:modified>
</cp:coreProperties>
</file>